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18870" windowHeight="10785"/>
  </bookViews>
  <sheets>
    <sheet name="試算表" sheetId="1" r:id="rId1"/>
    <sheet name="入力例" sheetId="3" r:id="rId2"/>
  </sheets>
  <definedNames>
    <definedName name="_xlnm.Print_Area" localSheetId="0">試算表!$A:$U</definedName>
    <definedName name="_xlnm.Print_Area" localSheetId="1">入力例!$A:$U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O5" i="1"/>
  <c r="L18" i="1"/>
  <c r="I33" i="3" l="1"/>
  <c r="J27" i="1"/>
  <c r="J23" i="1"/>
  <c r="G23" i="1"/>
  <c r="G18" i="1"/>
  <c r="G27" i="1" s="1"/>
  <c r="R14" i="1"/>
  <c r="L14" i="1"/>
  <c r="L13" i="1"/>
  <c r="L12" i="1"/>
  <c r="L11" i="1"/>
  <c r="L10" i="1"/>
  <c r="L9" i="1"/>
  <c r="L8" i="1"/>
  <c r="L7" i="1"/>
  <c r="L6" i="1"/>
  <c r="L5" i="1"/>
  <c r="R5" i="3"/>
  <c r="L14" i="3"/>
  <c r="L13" i="3"/>
  <c r="L12" i="3"/>
  <c r="L11" i="3"/>
  <c r="L10" i="3"/>
  <c r="L9" i="3"/>
  <c r="L8" i="3"/>
  <c r="L7" i="3"/>
  <c r="L6" i="3"/>
  <c r="R6" i="3" s="1"/>
  <c r="L5" i="3"/>
  <c r="J25" i="1" l="1"/>
  <c r="G25" i="1"/>
  <c r="P27" i="3"/>
  <c r="G18" i="3" l="1"/>
  <c r="J27" i="3" s="1"/>
  <c r="O14" i="3"/>
  <c r="R14" i="3" s="1"/>
  <c r="O13" i="3"/>
  <c r="R13" i="3" s="1"/>
  <c r="O12" i="3"/>
  <c r="R12" i="3" s="1"/>
  <c r="O11" i="3"/>
  <c r="R11" i="3" s="1"/>
  <c r="O10" i="3"/>
  <c r="R10" i="3" s="1"/>
  <c r="O9" i="3"/>
  <c r="R9" i="3" s="1"/>
  <c r="O8" i="3"/>
  <c r="R8" i="3" s="1"/>
  <c r="O7" i="3"/>
  <c r="R7" i="3" s="1"/>
  <c r="O6" i="3"/>
  <c r="O5" i="3"/>
  <c r="O18" i="3" s="1"/>
  <c r="L18" i="3"/>
  <c r="G23" i="3" l="1"/>
  <c r="J23" i="3"/>
  <c r="P25" i="3"/>
  <c r="R18" i="3"/>
  <c r="P23" i="3" s="1"/>
  <c r="G25" i="3"/>
  <c r="J25" i="3"/>
  <c r="G27" i="3"/>
  <c r="O10" i="1"/>
  <c r="R10" i="1"/>
  <c r="P30" i="3" l="1"/>
  <c r="P29" i="3"/>
  <c r="G30" i="3"/>
  <c r="G29" i="3"/>
  <c r="J30" i="3"/>
  <c r="J29" i="3"/>
  <c r="O9" i="1" l="1"/>
  <c r="R9" i="1" s="1"/>
  <c r="O14" i="1"/>
  <c r="O13" i="1"/>
  <c r="R13" i="1" s="1"/>
  <c r="O12" i="1"/>
  <c r="R12" i="1" s="1"/>
  <c r="O11" i="1"/>
  <c r="O8" i="1"/>
  <c r="R8" i="1" s="1"/>
  <c r="O7" i="1"/>
  <c r="R7" i="1" s="1"/>
  <c r="O6" i="1"/>
  <c r="O18" i="1" s="1"/>
  <c r="R5" i="1"/>
  <c r="P25" i="1" l="1"/>
  <c r="P27" i="1"/>
  <c r="R6" i="1"/>
  <c r="R18" i="1" s="1"/>
  <c r="P23" i="1" s="1"/>
  <c r="P30" i="1" l="1"/>
  <c r="P29" i="1" l="1"/>
  <c r="G30" i="1"/>
  <c r="G29" i="1"/>
  <c r="J30" i="1"/>
  <c r="J29" i="1"/>
  <c r="I33" i="1" l="1"/>
</calcChain>
</file>

<file path=xl/sharedStrings.xml><?xml version="1.0" encoding="utf-8"?>
<sst xmlns="http://schemas.openxmlformats.org/spreadsheetml/2006/main" count="206" uniqueCount="57">
  <si>
    <t>④被保険者４</t>
    <rPh sb="1" eb="5">
      <t>ヒホケンシャ</t>
    </rPh>
    <phoneticPr fontId="1"/>
  </si>
  <si>
    <t>年齢</t>
    <rPh sb="0" eb="2">
      <t>ネンレイ</t>
    </rPh>
    <phoneticPr fontId="1"/>
  </si>
  <si>
    <t>前年所得</t>
    <rPh sb="0" eb="2">
      <t>ゼンネン</t>
    </rPh>
    <rPh sb="2" eb="4">
      <t>ショトク</t>
    </rPh>
    <phoneticPr fontId="1"/>
  </si>
  <si>
    <t>（1/1～12/31）</t>
    <phoneticPr fontId="1"/>
  </si>
  <si>
    <t>円</t>
    <rPh sb="0" eb="1">
      <t>エン</t>
    </rPh>
    <phoneticPr fontId="1"/>
  </si>
  <si>
    <t>40～64歳</t>
  </si>
  <si>
    <t>該当</t>
    <rPh sb="0" eb="2">
      <t>ガイトウ</t>
    </rPh>
    <phoneticPr fontId="1"/>
  </si>
  <si>
    <t>未加入の世帯主</t>
  </si>
  <si>
    <t>介護分該当</t>
    <rPh sb="0" eb="2">
      <t>カイゴ</t>
    </rPh>
    <rPh sb="2" eb="3">
      <t>ブン</t>
    </rPh>
    <rPh sb="3" eb="5">
      <t>ガイトウ</t>
    </rPh>
    <phoneticPr fontId="1"/>
  </si>
  <si>
    <t>人</t>
    <rPh sb="0" eb="1">
      <t>ニン</t>
    </rPh>
    <phoneticPr fontId="1"/>
  </si>
  <si>
    <t>（世帯全体）</t>
    <rPh sb="1" eb="3">
      <t>セタイ</t>
    </rPh>
    <rPh sb="3" eb="5">
      <t>ゼンタイ</t>
    </rPh>
    <phoneticPr fontId="1"/>
  </si>
  <si>
    <t>介護分該当者</t>
    <rPh sb="0" eb="2">
      <t>カイゴ</t>
    </rPh>
    <rPh sb="2" eb="3">
      <t>ブン</t>
    </rPh>
    <rPh sb="3" eb="6">
      <t>ガイトウシャ</t>
    </rPh>
    <phoneticPr fontId="1"/>
  </si>
  <si>
    <t>（介護分該当者のみ）</t>
    <rPh sb="1" eb="3">
      <t>カイゴ</t>
    </rPh>
    <rPh sb="3" eb="4">
      <t>ブン</t>
    </rPh>
    <rPh sb="4" eb="7">
      <t>ガイトウシャ</t>
    </rPh>
    <phoneticPr fontId="1"/>
  </si>
  <si>
    <t>円</t>
    <rPh sb="0" eb="1">
      <t>エン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</si>
  <si>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</si>
  <si>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2">
      <t>キントウ</t>
    </rPh>
    <rPh sb="2" eb="3">
      <t>ワリ</t>
    </rPh>
    <phoneticPr fontId="1"/>
  </si>
  <si>
    <t>平等割</t>
    <rPh sb="0" eb="2">
      <t>ビョウドウ</t>
    </rPh>
    <rPh sb="2" eb="3">
      <t>ワリ</t>
    </rPh>
    <phoneticPr fontId="1"/>
  </si>
  <si>
    <t>合計</t>
    <rPh sb="0" eb="2">
      <t>ゴウケイ</t>
    </rPh>
    <phoneticPr fontId="1"/>
  </si>
  <si>
    <t>限度超過額</t>
    <rPh sb="0" eb="2">
      <t>ゲンド</t>
    </rPh>
    <rPh sb="2" eb="4">
      <t>チョウカ</t>
    </rPh>
    <rPh sb="4" eb="5">
      <t>ガク</t>
    </rPh>
    <phoneticPr fontId="1"/>
  </si>
  <si>
    <t>医療保険分</t>
    <rPh sb="0" eb="2">
      <t>イリョウ</t>
    </rPh>
    <rPh sb="2" eb="4">
      <t>ホケン</t>
    </rPh>
    <rPh sb="4" eb="5">
      <t>ブン</t>
    </rPh>
    <phoneticPr fontId="1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</si>
  <si>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1"/>
  </si>
  <si>
    <t>※加入者数</t>
    <rPh sb="1" eb="4">
      <t>カニュウシャ</t>
    </rPh>
    <rPh sb="4" eb="5">
      <t>スウ</t>
    </rPh>
    <phoneticPr fontId="1"/>
  </si>
  <si>
    <t>⑤被保険者５</t>
    <rPh sb="1" eb="5">
      <t>ヒホケンシャ</t>
    </rPh>
    <phoneticPr fontId="1"/>
  </si>
  <si>
    <t>⑥被保険者６</t>
    <rPh sb="1" eb="5">
      <t>ヒホケンシャ</t>
    </rPh>
    <phoneticPr fontId="1"/>
  </si>
  <si>
    <t>⑦被保険者７</t>
    <rPh sb="1" eb="5">
      <t>ヒホケンシャ</t>
    </rPh>
    <phoneticPr fontId="1"/>
  </si>
  <si>
    <t>⑧被保険者８</t>
    <rPh sb="1" eb="5">
      <t>ヒホケンシャ</t>
    </rPh>
    <phoneticPr fontId="1"/>
  </si>
  <si>
    <t>⑨被保険者９</t>
    <rPh sb="1" eb="5">
      <t>ヒホケンシャ</t>
    </rPh>
    <phoneticPr fontId="1"/>
  </si>
  <si>
    <t>⑩被保険者１０</t>
    <rPh sb="1" eb="5">
      <t>ヒホケンシャ</t>
    </rPh>
    <phoneticPr fontId="1"/>
  </si>
  <si>
    <t>年間保険税額（医療+高齢+介護）</t>
    <rPh sb="0" eb="2">
      <t>ネンカン</t>
    </rPh>
    <rPh sb="2" eb="4">
      <t>ホケン</t>
    </rPh>
    <rPh sb="4" eb="6">
      <t>ゼイガク</t>
    </rPh>
    <rPh sb="7" eb="9">
      <t>イリョウ</t>
    </rPh>
    <rPh sb="10" eb="12">
      <t>コウレイ</t>
    </rPh>
    <rPh sb="13" eb="15">
      <t>カイゴ</t>
    </rPh>
    <phoneticPr fontId="1"/>
  </si>
  <si>
    <t>（加入者数×7,000円）</t>
    <rPh sb="11" eb="12">
      <t>エン</t>
    </rPh>
    <phoneticPr fontId="1"/>
  </si>
  <si>
    <t>※100円未満切捨て　</t>
    <phoneticPr fontId="1"/>
  </si>
  <si>
    <t>（加入者数×16,200円）</t>
    <rPh sb="1" eb="4">
      <t>カニュウシャ</t>
    </rPh>
    <rPh sb="4" eb="5">
      <t>スウ</t>
    </rPh>
    <rPh sb="12" eb="13">
      <t>エン</t>
    </rPh>
    <phoneticPr fontId="1"/>
  </si>
  <si>
    <t>（１世帯　16,400円）</t>
    <rPh sb="2" eb="4">
      <t>セタイ</t>
    </rPh>
    <rPh sb="11" eb="12">
      <t>エン</t>
    </rPh>
    <phoneticPr fontId="1"/>
  </si>
  <si>
    <t>（１世帯　7,000円）</t>
    <rPh sb="10" eb="11">
      <t>エン</t>
    </rPh>
    <phoneticPr fontId="1"/>
  </si>
  <si>
    <t>0～39歳</t>
  </si>
  <si>
    <t>①被保険者１</t>
    <rPh sb="1" eb="5">
      <t>ヒホケンシャ</t>
    </rPh>
    <phoneticPr fontId="1"/>
  </si>
  <si>
    <t>②被保険者２</t>
    <rPh sb="1" eb="5">
      <t>ヒホケンシャ</t>
    </rPh>
    <phoneticPr fontId="1"/>
  </si>
  <si>
    <t>③被保険者３</t>
    <rPh sb="1" eb="5">
      <t>ヒホケンシャ</t>
    </rPh>
    <phoneticPr fontId="1"/>
  </si>
  <si>
    <t>課税標準所得額</t>
    <rPh sb="0" eb="2">
      <t>カゼイ</t>
    </rPh>
    <rPh sb="2" eb="4">
      <t>ヒョウジュン</t>
    </rPh>
    <rPh sb="4" eb="6">
      <t>ショトク</t>
    </rPh>
    <rPh sb="6" eb="7">
      <t>ガク</t>
    </rPh>
    <phoneticPr fontId="1"/>
  </si>
  <si>
    <t>課税標準所得額</t>
    <rPh sb="0" eb="4">
      <t>カゼイヒョウジュン</t>
    </rPh>
    <rPh sb="4" eb="6">
      <t>ショトク</t>
    </rPh>
    <rPh sb="6" eb="7">
      <t>ガク</t>
    </rPh>
    <phoneticPr fontId="1"/>
  </si>
  <si>
    <t>（介護納付分）</t>
  </si>
  <si>
    <t>介護納付分</t>
    <rPh sb="0" eb="2">
      <t>カイゴ</t>
    </rPh>
    <rPh sb="2" eb="4">
      <t>ノウフ</t>
    </rPh>
    <rPh sb="4" eb="5">
      <t>ブン</t>
    </rPh>
    <phoneticPr fontId="1"/>
  </si>
  <si>
    <t>65～74歳</t>
  </si>
  <si>
    <t>（課税標準所得額×6.10％）</t>
    <rPh sb="1" eb="8">
      <t>カゼイヒョウジュンショトクガク</t>
    </rPh>
    <phoneticPr fontId="1"/>
  </si>
  <si>
    <t>（課税標準所得額×2.60％）</t>
    <rPh sb="1" eb="8">
      <t>カゼイヒョウジュンショトクガク</t>
    </rPh>
    <phoneticPr fontId="1"/>
  </si>
  <si>
    <t>（課税標準所得額×1.0％）</t>
    <rPh sb="1" eb="8">
      <t>カゼイヒョウジュンショトクガク</t>
    </rPh>
    <phoneticPr fontId="1"/>
  </si>
  <si>
    <t>（介護分該当者数×5,400円）</t>
    <rPh sb="1" eb="3">
      <t>カイゴ</t>
    </rPh>
    <rPh sb="3" eb="4">
      <t>ブン</t>
    </rPh>
    <rPh sb="4" eb="6">
      <t>ガイトウ</t>
    </rPh>
    <rPh sb="14" eb="15">
      <t>エン</t>
    </rPh>
    <phoneticPr fontId="1"/>
  </si>
  <si>
    <t>（介護分該当者数×5,400円）</t>
    <rPh sb="14" eb="15">
      <t>エン</t>
    </rPh>
    <phoneticPr fontId="1"/>
  </si>
  <si>
    <t>（１世帯　3,100円）</t>
    <rPh sb="10" eb="11">
      <t>エン</t>
    </rPh>
    <phoneticPr fontId="1"/>
  </si>
  <si>
    <t>＜限度額　17万＞</t>
    <phoneticPr fontId="1"/>
  </si>
  <si>
    <t>★低所得世帯に対しては、均等割・平等割について軽減される場合があります。（世帯主及び国保被保険者の所得等が基準となります。）
★未就学児所属世帯については、未就学児1人当たりの均等割が５割軽減されます。（低所得世帯における軽減の適用世帯については、軽減適用後の均等割がさらに５割軽減されます。）</t>
    <rPh sb="65" eb="69">
      <t>ミシュウガクジ</t>
    </rPh>
    <rPh sb="69" eb="71">
      <t>ショゾク</t>
    </rPh>
    <rPh sb="71" eb="73">
      <t>セタイ</t>
    </rPh>
    <rPh sb="79" eb="83">
      <t>ミシュウガクジ</t>
    </rPh>
    <rPh sb="84" eb="85">
      <t>ニン</t>
    </rPh>
    <rPh sb="85" eb="86">
      <t>ア</t>
    </rPh>
    <rPh sb="89" eb="92">
      <t>キントウワ</t>
    </rPh>
    <rPh sb="94" eb="95">
      <t>ワリ</t>
    </rPh>
    <rPh sb="95" eb="97">
      <t>ケイゲン</t>
    </rPh>
    <rPh sb="103" eb="106">
      <t>テイショトク</t>
    </rPh>
    <rPh sb="106" eb="108">
      <t>セタイ</t>
    </rPh>
    <rPh sb="112" eb="114">
      <t>ケイゲン</t>
    </rPh>
    <rPh sb="115" eb="117">
      <t>テキヨウ</t>
    </rPh>
    <rPh sb="117" eb="119">
      <t>セタイ</t>
    </rPh>
    <rPh sb="125" eb="127">
      <t>ケイゲン</t>
    </rPh>
    <rPh sb="127" eb="129">
      <t>テキヨウ</t>
    </rPh>
    <rPh sb="129" eb="130">
      <t>ゴ</t>
    </rPh>
    <rPh sb="131" eb="133">
      <t>キントウ</t>
    </rPh>
    <rPh sb="133" eb="134">
      <t>ワリ</t>
    </rPh>
    <rPh sb="139" eb="140">
      <t>ワリ</t>
    </rPh>
    <rPh sb="140" eb="142">
      <t>ケイゲン</t>
    </rPh>
    <phoneticPr fontId="1"/>
  </si>
  <si>
    <t>令和４年度（R４年４月～R５年３月）国民健康保険税　試算表</t>
    <rPh sb="0" eb="2">
      <t>レイワ</t>
    </rPh>
    <rPh sb="3" eb="5">
      <t>ネンド</t>
    </rPh>
    <rPh sb="4" eb="5">
      <t>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phoneticPr fontId="1"/>
  </si>
  <si>
    <t>＜限度額　65万＞</t>
    <rPh sb="1" eb="3">
      <t>ゲンド</t>
    </rPh>
    <rPh sb="3" eb="4">
      <t>ガク</t>
    </rPh>
    <rPh sb="7" eb="8">
      <t>マン</t>
    </rPh>
    <phoneticPr fontId="1"/>
  </si>
  <si>
    <t>＜限度額　20万＞</t>
    <phoneticPr fontId="1"/>
  </si>
  <si>
    <t>令和４年度（R４年４月～R５年３月）国民健康保険税　試算表　（入力例）</t>
    <rPh sb="0" eb="2">
      <t>レイワ</t>
    </rPh>
    <rPh sb="3" eb="4">
      <t>ネン</t>
    </rPh>
    <rPh sb="4" eb="5">
      <t>ド</t>
    </rPh>
    <rPh sb="5" eb="6">
      <t>ネンド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rPh sb="31" eb="33">
      <t>ニュウリョク</t>
    </rPh>
    <rPh sb="33" eb="34">
      <t>レイ</t>
    </rPh>
    <phoneticPr fontId="1"/>
  </si>
  <si>
    <t>（所得-基礎控除額43万）</t>
    <rPh sb="1" eb="3">
      <t>ショトク</t>
    </rPh>
    <rPh sb="4" eb="6">
      <t>キソ</t>
    </rPh>
    <rPh sb="6" eb="9">
      <t>コウジョガク</t>
    </rPh>
    <rPh sb="11" eb="12">
      <t>マン</t>
    </rPh>
    <phoneticPr fontId="1"/>
  </si>
  <si>
    <t>（所得-43万）</t>
    <rPh sb="1" eb="3">
      <t>ショトク</t>
    </rPh>
    <rPh sb="6" eb="7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</si>
</sst>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 tint="-4.9989318521683403E-2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i/>
      <sz val="14"/>
      <color rgb="FFFF0000"/>
      <name val="HGP創英角ｺﾞｼｯｸUB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8F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2" fillId="0" borderId="5" xfId="0" applyNumberFormat="1" applyFont="1" applyBorder="1" applyAlignment="1" applyProtection="1">
      <alignment vertical="center"/>
      <protection hidden="1"/>
    </xf>
    <xf numFmtId="176" fontId="7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1" xfId="0" applyFont="1" applyFill="1" applyBorder="1" applyAlignment="1" applyProtection="1">
      <alignment horizontal="center" vertical="center" shrinkToFit="1"/>
      <protection locked="0"/>
    </xf>
    <xf numFmtId="176" fontId="2" fillId="4" borderId="32" xfId="0" applyNumberFormat="1" applyFont="1" applyFill="1" applyBorder="1" applyAlignment="1" applyProtection="1">
      <alignment vertical="center"/>
      <protection locked="0"/>
    </xf>
    <xf numFmtId="176" fontId="2" fillId="4" borderId="34" xfId="0" applyNumberFormat="1" applyFont="1" applyFill="1" applyBorder="1" applyAlignment="1" applyProtection="1">
      <alignment vertical="center"/>
      <protection locked="0"/>
    </xf>
    <xf numFmtId="176" fontId="2" fillId="4" borderId="36" xfId="0" applyNumberFormat="1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2" fillId="6" borderId="1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 applyProtection="1">
      <alignment vertical="center"/>
      <protection hidden="1"/>
    </xf>
    <xf numFmtId="176" fontId="7" fillId="6" borderId="8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3" borderId="20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2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left" vertical="center"/>
    </xf>
    <xf numFmtId="176" fontId="2" fillId="3" borderId="19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76" fontId="2" fillId="5" borderId="18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left" vertical="center"/>
    </xf>
    <xf numFmtId="176" fontId="2" fillId="2" borderId="19" xfId="0" applyNumberFormat="1" applyFont="1" applyFill="1" applyBorder="1" applyAlignment="1">
      <alignment horizontal="left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2" fillId="3" borderId="16" xfId="0" applyNumberFormat="1" applyFont="1" applyFill="1" applyBorder="1" applyAlignment="1">
      <alignment horizontal="left" vertical="center"/>
    </xf>
    <xf numFmtId="176" fontId="2" fillId="3" borderId="23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left" vertical="center"/>
    </xf>
    <xf numFmtId="176" fontId="2" fillId="3" borderId="25" xfId="0" applyNumberFormat="1" applyFont="1" applyFill="1" applyBorder="1" applyAlignment="1">
      <alignment horizontal="left"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5" borderId="24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2" fillId="6" borderId="23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left" vertical="center"/>
    </xf>
    <xf numFmtId="176" fontId="2" fillId="6" borderId="25" xfId="0" applyNumberFormat="1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176" fontId="13" fillId="2" borderId="14" xfId="0" applyNumberFormat="1" applyFont="1" applyFill="1" applyBorder="1" applyAlignment="1">
      <alignment horizontal="center" vertical="center"/>
    </xf>
    <xf numFmtId="176" fontId="13" fillId="2" borderId="21" xfId="0" applyNumberFormat="1" applyFont="1" applyFill="1" applyBorder="1" applyAlignment="1">
      <alignment horizontal="center" vertical="center"/>
    </xf>
    <xf numFmtId="176" fontId="13" fillId="3" borderId="20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3" fillId="3" borderId="21" xfId="0" applyNumberFormat="1" applyFont="1" applyFill="1" applyBorder="1" applyAlignment="1">
      <alignment horizontal="center" vertical="center"/>
    </xf>
    <xf numFmtId="176" fontId="14" fillId="5" borderId="18" xfId="0" applyNumberFormat="1" applyFont="1" applyFill="1" applyBorder="1" applyAlignment="1">
      <alignment horizontal="right" vertical="center"/>
    </xf>
    <xf numFmtId="176" fontId="14" fillId="5" borderId="17" xfId="0" applyNumberFormat="1" applyFont="1" applyFill="1" applyBorder="1" applyAlignment="1">
      <alignment horizontal="right" vertical="center"/>
    </xf>
    <xf numFmtId="0" fontId="14" fillId="5" borderId="17" xfId="0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left" vertical="center"/>
    </xf>
    <xf numFmtId="176" fontId="14" fillId="2" borderId="19" xfId="0" applyNumberFormat="1" applyFont="1" applyFill="1" applyBorder="1" applyAlignment="1">
      <alignment horizontal="left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left" vertical="center"/>
    </xf>
    <xf numFmtId="176" fontId="14" fillId="3" borderId="19" xfId="0" applyNumberFormat="1" applyFont="1" applyFill="1" applyBorder="1" applyAlignment="1">
      <alignment horizontal="left" vertical="center"/>
    </xf>
    <xf numFmtId="176" fontId="14" fillId="3" borderId="17" xfId="0" applyNumberFormat="1" applyFont="1" applyFill="1" applyBorder="1" applyAlignment="1">
      <alignment vertical="center"/>
    </xf>
    <xf numFmtId="176" fontId="14" fillId="3" borderId="19" xfId="0" applyNumberFormat="1" applyFont="1" applyFill="1" applyBorder="1" applyAlignment="1">
      <alignment vertical="center"/>
    </xf>
    <xf numFmtId="176" fontId="14" fillId="5" borderId="15" xfId="0" applyNumberFormat="1" applyFont="1" applyFill="1" applyBorder="1" applyAlignment="1">
      <alignment horizontal="right" vertical="center"/>
    </xf>
    <xf numFmtId="176" fontId="14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/>
    </xf>
    <xf numFmtId="176" fontId="14" fillId="2" borderId="15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2" borderId="16" xfId="0" applyNumberFormat="1" applyFont="1" applyFill="1" applyBorder="1" applyAlignment="1">
      <alignment horizontal="left" vertical="center"/>
    </xf>
    <xf numFmtId="176" fontId="14" fillId="3" borderId="1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left" vertical="center"/>
    </xf>
    <xf numFmtId="176" fontId="14" fillId="3" borderId="16" xfId="0" applyNumberFormat="1" applyFont="1" applyFill="1" applyBorder="1" applyAlignment="1">
      <alignment horizontal="left" vertical="center"/>
    </xf>
    <xf numFmtId="176" fontId="14" fillId="5" borderId="23" xfId="0" applyNumberFormat="1" applyFont="1" applyFill="1" applyBorder="1" applyAlignment="1">
      <alignment horizontal="right" vertical="center"/>
    </xf>
    <xf numFmtId="176" fontId="14" fillId="5" borderId="24" xfId="0" applyNumberFormat="1" applyFont="1" applyFill="1" applyBorder="1" applyAlignment="1">
      <alignment horizontal="right" vertical="center"/>
    </xf>
    <xf numFmtId="0" fontId="14" fillId="5" borderId="24" xfId="0" applyFont="1" applyFill="1" applyBorder="1" applyAlignment="1">
      <alignment horizontal="center" vertical="center"/>
    </xf>
    <xf numFmtId="176" fontId="14" fillId="2" borderId="23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left" vertical="center"/>
    </xf>
    <xf numFmtId="176" fontId="14" fillId="2" borderId="25" xfId="0" applyNumberFormat="1" applyFont="1" applyFill="1" applyBorder="1" applyAlignment="1">
      <alignment horizontal="left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left" vertical="center"/>
    </xf>
    <xf numFmtId="176" fontId="14" fillId="3" borderId="25" xfId="0" applyNumberFormat="1" applyFont="1" applyFill="1" applyBorder="1" applyAlignment="1">
      <alignment horizontal="left" vertical="center"/>
    </xf>
    <xf numFmtId="176" fontId="13" fillId="6" borderId="20" xfId="0" applyNumberFormat="1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center" vertical="center"/>
    </xf>
    <xf numFmtId="176" fontId="13" fillId="6" borderId="21" xfId="0" applyNumberFormat="1" applyFont="1" applyFill="1" applyBorder="1" applyAlignment="1">
      <alignment horizontal="center" vertical="center"/>
    </xf>
    <xf numFmtId="176" fontId="14" fillId="6" borderId="15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left" vertical="center"/>
    </xf>
    <xf numFmtId="176" fontId="14" fillId="6" borderId="16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8FE5"/>
      <color rgb="FFBCDD43"/>
      <color rgb="FFF5ADEC"/>
      <color rgb="FFFFFF99"/>
      <color rgb="FFED7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14300" y="533400"/>
          <a:ext cx="2628900" cy="29527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</a:t>
          </a:r>
          <a:r>
            <a:rPr lang="ja-JP" altLang="en-US" sz="10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欄をクリックし、右に出てくる▼から、該当する年齢を選択してください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4" name="直線矢印コネクタ 3"/>
        <xdr:cNvCxnSpPr/>
      </xdr:nvCxnSpPr>
      <xdr:spPr>
        <a:xfrm>
          <a:off x="4371975" y="33718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6" name="直線矢印コネクタ 15"/>
        <xdr:cNvCxnSpPr/>
      </xdr:nvCxnSpPr>
      <xdr:spPr>
        <a:xfrm>
          <a:off x="7267575" y="28956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123825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47624" y="3790951"/>
          <a:ext cx="3000376" cy="3514724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令和４年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度(令和４年４月～令和５年３月)の保険税額の計算であるため、それ以外の期間とは計算方法が異なります。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14300" y="533400"/>
          <a:ext cx="2628900" cy="31432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年齢は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18FE5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■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欄をクリックし、右に出てくる▼から、該当する年齢を選択してください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3" name="直線矢印コネクタ 2"/>
        <xdr:cNvCxnSpPr/>
      </xdr:nvCxnSpPr>
      <xdr:spPr>
        <a:xfrm>
          <a:off x="4371975" y="2809875"/>
          <a:ext cx="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4" name="直線矢印コネクタ 3"/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19050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47624" y="3790951"/>
          <a:ext cx="3000376" cy="3409949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令和４年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度(令和４年４月～令和５年３月)の保険税額の計算であるため、それ以外の期間とは計算方法が異なります。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</xdr:colOff>
      <xdr:row>0</xdr:row>
      <xdr:rowOff>342901</xdr:rowOff>
    </xdr:from>
    <xdr:to>
      <xdr:col>4</xdr:col>
      <xdr:colOff>333375</xdr:colOff>
      <xdr:row>10</xdr:row>
      <xdr:rowOff>0</xdr:rowOff>
    </xdr:to>
    <xdr:sp macro="" textlink="">
      <xdr:nvSpPr>
        <xdr:cNvPr id="6" name="楕円 5"/>
        <xdr:cNvSpPr/>
      </xdr:nvSpPr>
      <xdr:spPr>
        <a:xfrm>
          <a:off x="19050" y="342901"/>
          <a:ext cx="3057525" cy="1685924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４人世帯で試算する場合</a:t>
          </a:r>
          <a:endParaRPr kumimoji="1" lang="en-US" altLang="ja-JP" sz="13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①夫・６５歳　所得６５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②妻・６０歳　所得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③長男・３０歳　所得６０万円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④長女・２５歳　所得１０万円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504825</xdr:colOff>
      <xdr:row>10</xdr:row>
      <xdr:rowOff>95250</xdr:rowOff>
    </xdr:from>
    <xdr:to>
      <xdr:col>11</xdr:col>
      <xdr:colOff>628650</xdr:colOff>
      <xdr:row>15</xdr:row>
      <xdr:rowOff>28575</xdr:rowOff>
    </xdr:to>
    <xdr:sp macro="" textlink="">
      <xdr:nvSpPr>
        <xdr:cNvPr id="7" name="四角形吹き出し 6"/>
        <xdr:cNvSpPr/>
      </xdr:nvSpPr>
      <xdr:spPr>
        <a:xfrm>
          <a:off x="5581650" y="2124075"/>
          <a:ext cx="1714500" cy="885825"/>
        </a:xfrm>
        <a:prstGeom prst="wedgeRectCallout">
          <a:avLst>
            <a:gd name="adj1" fmla="val 57500"/>
            <a:gd name="adj2" fmla="val -115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長女は所得１０万円で基礎控除額を超えないため、課税標準所得額は０円となります。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742950</xdr:colOff>
      <xdr:row>10</xdr:row>
      <xdr:rowOff>0</xdr:rowOff>
    </xdr:from>
    <xdr:to>
      <xdr:col>17</xdr:col>
      <xdr:colOff>485775</xdr:colOff>
      <xdr:row>13</xdr:row>
      <xdr:rowOff>171450</xdr:rowOff>
    </xdr:to>
    <xdr:sp macro="" textlink="">
      <xdr:nvSpPr>
        <xdr:cNvPr id="8" name="四角形吹き出し 7"/>
        <xdr:cNvSpPr/>
      </xdr:nvSpPr>
      <xdr:spPr>
        <a:xfrm>
          <a:off x="7410450" y="2028825"/>
          <a:ext cx="2124075" cy="742950"/>
        </a:xfrm>
        <a:prstGeom prst="wedgeRectCallout">
          <a:avLst>
            <a:gd name="adj1" fmla="val 33455"/>
            <a:gd name="adj2" fmla="val -11855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夫と長男は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64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歳ではないので、介護納付分の課税標準所得額欄は０円となります。</a:t>
          </a:r>
        </a:p>
      </xdr:txBody>
    </xdr:sp>
    <xdr:clientData/>
  </xdr:twoCellAnchor>
  <xdr:twoCellAnchor>
    <xdr:from>
      <xdr:col>5</xdr:col>
      <xdr:colOff>0</xdr:colOff>
      <xdr:row>33</xdr:row>
      <xdr:rowOff>161923</xdr:rowOff>
    </xdr:from>
    <xdr:to>
      <xdr:col>11</xdr:col>
      <xdr:colOff>419099</xdr:colOff>
      <xdr:row>39</xdr:row>
      <xdr:rowOff>0</xdr:rowOff>
    </xdr:to>
    <xdr:sp macro="" textlink="">
      <xdr:nvSpPr>
        <xdr:cNvPr id="9" name="四角形吹き出し 8"/>
        <xdr:cNvSpPr/>
      </xdr:nvSpPr>
      <xdr:spPr bwMode="auto">
        <a:xfrm>
          <a:off x="3105150" y="7038973"/>
          <a:ext cx="3981449" cy="1000127"/>
        </a:xfrm>
        <a:prstGeom prst="wedgeRectCallout">
          <a:avLst>
            <a:gd name="adj1" fmla="val 16224"/>
            <a:gd name="adj2" fmla="val -6374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ここに算出されるのは年税額のため、例えば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月からの加入予定で、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ヶ月間を算出する場合は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６７８，８００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１２ヶ月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９ヶ月間＝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５０９，１００円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となります。</a:t>
          </a:r>
        </a:p>
      </xdr:txBody>
    </xdr:sp>
    <xdr:clientData/>
  </xdr:twoCellAnchor>
  <xdr:twoCellAnchor>
    <xdr:from>
      <xdr:col>12</xdr:col>
      <xdr:colOff>171450</xdr:colOff>
      <xdr:row>32</xdr:row>
      <xdr:rowOff>257176</xdr:rowOff>
    </xdr:from>
    <xdr:to>
      <xdr:col>17</xdr:col>
      <xdr:colOff>781050</xdr:colOff>
      <xdr:row>35</xdr:row>
      <xdr:rowOff>104775</xdr:rowOff>
    </xdr:to>
    <xdr:sp macro="" textlink="">
      <xdr:nvSpPr>
        <xdr:cNvPr id="10" name="四角形吹き出し 9"/>
        <xdr:cNvSpPr/>
      </xdr:nvSpPr>
      <xdr:spPr>
        <a:xfrm>
          <a:off x="7915275" y="6848476"/>
          <a:ext cx="1914525" cy="609599"/>
        </a:xfrm>
        <a:prstGeom prst="wedgeRectCallout">
          <a:avLst>
            <a:gd name="adj1" fmla="val -79804"/>
            <a:gd name="adj2" fmla="val -16625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限度額を超えた金額は、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国保税には加算されません。</a:t>
          </a:r>
        </a:p>
      </xdr:txBody>
    </xdr: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2" name="直線矢印コネクタ 11"/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3175">
          <a:headEnd type="none" w="med" len="med"/>
          <a:tailEnd type="arrow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workbookViewId="0">
      <selection activeCell="L8" sqref="L8"/>
    </sheetView>
  </sheetViews>
  <sheetFormatPr defaultColWidth="0" defaultRowHeight="13.5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4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119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4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171" t="s">
        <v>56</v>
      </c>
      <c r="R4" s="1" t="s">
        <v>40</v>
      </c>
    </row>
    <row r="5" spans="1:23" ht="15" customHeight="1" x14ac:dyDescent="0.4">
      <c r="F5" s="6" t="s">
        <v>35</v>
      </c>
      <c r="G5" s="33"/>
      <c r="I5" s="36"/>
      <c r="J5" s="30" t="s">
        <v>4</v>
      </c>
      <c r="L5" s="16">
        <f t="shared" ref="L5:L14" si="0">MAX(I5-430000,0)</f>
        <v>0</v>
      </c>
      <c r="M5" s="20" t="s">
        <v>4</v>
      </c>
      <c r="O5" s="62" t="str">
        <f>IF(G5=O2,"該当"," ")</f>
        <v xml:space="preserve"> </v>
      </c>
      <c r="P5" s="63"/>
      <c r="R5" s="12">
        <f>IF(O5=R2,L5,0)</f>
        <v>0</v>
      </c>
      <c r="S5" s="20" t="s">
        <v>4</v>
      </c>
    </row>
    <row r="6" spans="1:23" ht="15" customHeight="1" x14ac:dyDescent="0.4">
      <c r="F6" s="6" t="s">
        <v>36</v>
      </c>
      <c r="G6" s="34"/>
      <c r="I6" s="37"/>
      <c r="J6" s="31" t="s">
        <v>4</v>
      </c>
      <c r="L6" s="17">
        <f t="shared" si="0"/>
        <v>0</v>
      </c>
      <c r="M6" s="21" t="s">
        <v>4</v>
      </c>
      <c r="O6" s="50" t="str">
        <f>IF(G6=O2,"該当"," ")</f>
        <v xml:space="preserve"> </v>
      </c>
      <c r="P6" s="51"/>
      <c r="R6" s="13">
        <f>IF(O6=R2,L6,0)</f>
        <v>0</v>
      </c>
      <c r="S6" s="21" t="s">
        <v>4</v>
      </c>
    </row>
    <row r="7" spans="1:23" ht="15" customHeight="1" x14ac:dyDescent="0.4">
      <c r="F7" s="6" t="s">
        <v>37</v>
      </c>
      <c r="G7" s="34"/>
      <c r="I7" s="37"/>
      <c r="J7" s="31" t="s">
        <v>4</v>
      </c>
      <c r="L7" s="17">
        <f t="shared" si="0"/>
        <v>0</v>
      </c>
      <c r="M7" s="21" t="s">
        <v>4</v>
      </c>
      <c r="O7" s="50" t="str">
        <f>IF(G7=O2,"該当"," ")</f>
        <v xml:space="preserve"> </v>
      </c>
      <c r="P7" s="51"/>
      <c r="R7" s="13">
        <f>IF(O7=R2,L7,0)</f>
        <v>0</v>
      </c>
      <c r="S7" s="21" t="s">
        <v>4</v>
      </c>
    </row>
    <row r="8" spans="1:23" ht="15" customHeight="1" x14ac:dyDescent="0.4">
      <c r="F8" s="6" t="s">
        <v>0</v>
      </c>
      <c r="G8" s="34"/>
      <c r="I8" s="37"/>
      <c r="J8" s="31" t="s">
        <v>4</v>
      </c>
      <c r="L8" s="17">
        <f t="shared" si="0"/>
        <v>0</v>
      </c>
      <c r="M8" s="21" t="s">
        <v>4</v>
      </c>
      <c r="O8" s="50" t="str">
        <f>IF(G8=O2,"該当"," ")</f>
        <v xml:space="preserve"> </v>
      </c>
      <c r="P8" s="51"/>
      <c r="R8" s="13">
        <f>IF(O8=R2,L8,0)</f>
        <v>0</v>
      </c>
      <c r="S8" s="21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1" t="s">
        <v>4</v>
      </c>
      <c r="O9" s="50" t="str">
        <f>IF(G9=O2,"該当"," ")</f>
        <v xml:space="preserve"> </v>
      </c>
      <c r="P9" s="51"/>
      <c r="R9" s="13">
        <f>IF(O9=R2,L9,0)</f>
        <v>0</v>
      </c>
      <c r="S9" s="21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1" t="s">
        <v>4</v>
      </c>
      <c r="O10" s="50" t="str">
        <f>IF(G10=O3,"該当"," ")</f>
        <v xml:space="preserve"> </v>
      </c>
      <c r="P10" s="51"/>
      <c r="R10" s="13">
        <f>IF(O10=R1,L10,0)</f>
        <v>0</v>
      </c>
      <c r="S10" s="21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1" t="s">
        <v>4</v>
      </c>
      <c r="O11" s="50" t="str">
        <f>IF(G11=O2,"該当"," ")</f>
        <v xml:space="preserve"> </v>
      </c>
      <c r="P11" s="51"/>
      <c r="R11" s="13">
        <f>IF(O11=R2,L11,0)</f>
        <v>0</v>
      </c>
      <c r="S11" s="21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1" t="s">
        <v>4</v>
      </c>
      <c r="O12" s="50" t="str">
        <f>IF(G12=O2,"該当"," ")</f>
        <v xml:space="preserve"> </v>
      </c>
      <c r="P12" s="51"/>
      <c r="R12" s="13">
        <f>IF(O12=R2,L12,0)</f>
        <v>0</v>
      </c>
      <c r="S12" s="21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1" t="s">
        <v>4</v>
      </c>
      <c r="O13" s="50" t="str">
        <f>IF(G13=O2,"該当"," ")</f>
        <v xml:space="preserve"> </v>
      </c>
      <c r="P13" s="51"/>
      <c r="R13" s="13">
        <f>IF(O13=R2,L13,0)</f>
        <v>0</v>
      </c>
      <c r="S13" s="21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2" t="s">
        <v>4</v>
      </c>
      <c r="O14" s="58" t="str">
        <f>IF(G14=O2,"該当"," ")</f>
        <v xml:space="preserve"> </v>
      </c>
      <c r="P14" s="59"/>
      <c r="R14" s="14">
        <f>IF(O14=R2,L14,0)</f>
        <v>0</v>
      </c>
      <c r="S14" s="22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53" t="s">
        <v>11</v>
      </c>
      <c r="P16" s="53"/>
      <c r="R16" s="52" t="s">
        <v>38</v>
      </c>
      <c r="S16" s="52"/>
    </row>
    <row r="17" spans="6:20" ht="15" customHeight="1" x14ac:dyDescent="0.4">
      <c r="G17" s="7" t="s">
        <v>21</v>
      </c>
      <c r="I17" s="54"/>
      <c r="J17" s="54"/>
      <c r="L17" s="1" t="s">
        <v>10</v>
      </c>
      <c r="R17" s="43" t="s">
        <v>12</v>
      </c>
    </row>
    <row r="18" spans="6:20" ht="15" customHeight="1" x14ac:dyDescent="0.4">
      <c r="G18" s="27">
        <f>COUNTIF(G5:G14,"*歳")</f>
        <v>0</v>
      </c>
      <c r="H18" s="28" t="s">
        <v>9</v>
      </c>
      <c r="I18" s="29"/>
      <c r="J18" s="29"/>
      <c r="L18" s="15">
        <f>SUM(L5:L14)</f>
        <v>0</v>
      </c>
      <c r="M18" s="8" t="s">
        <v>4</v>
      </c>
      <c r="O18" s="9">
        <f>COUNTIF(O5:O14,"該当")</f>
        <v>0</v>
      </c>
      <c r="P18" s="8" t="s">
        <v>9</v>
      </c>
      <c r="Q18" s="10"/>
      <c r="R18" s="15">
        <f>SUM(R5:R14)</f>
        <v>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69" t="s">
        <v>19</v>
      </c>
      <c r="H21" s="70"/>
      <c r="I21" s="71"/>
      <c r="J21" s="76" t="s">
        <v>20</v>
      </c>
      <c r="K21" s="77"/>
      <c r="L21" s="77"/>
      <c r="M21" s="77"/>
      <c r="N21" s="77"/>
      <c r="O21" s="78"/>
      <c r="P21" s="99" t="s">
        <v>41</v>
      </c>
      <c r="Q21" s="100"/>
      <c r="R21" s="100"/>
      <c r="S21" s="100"/>
      <c r="T21" s="101"/>
    </row>
    <row r="22" spans="6:20" ht="18.75" customHeight="1" thickTop="1" x14ac:dyDescent="0.4">
      <c r="F22" s="64" t="s">
        <v>14</v>
      </c>
      <c r="G22" s="72" t="s">
        <v>43</v>
      </c>
      <c r="H22" s="73"/>
      <c r="I22" s="74"/>
      <c r="J22" s="79" t="s">
        <v>44</v>
      </c>
      <c r="K22" s="80"/>
      <c r="L22" s="80"/>
      <c r="M22" s="80"/>
      <c r="N22" s="80"/>
      <c r="O22" s="81"/>
      <c r="P22" s="102" t="s">
        <v>45</v>
      </c>
      <c r="Q22" s="103"/>
      <c r="R22" s="103"/>
      <c r="S22" s="103"/>
      <c r="T22" s="104"/>
    </row>
    <row r="23" spans="6:20" ht="18.75" customHeight="1" x14ac:dyDescent="0.4">
      <c r="F23" s="64"/>
      <c r="G23" s="67">
        <f>+L18*0.061</f>
        <v>0</v>
      </c>
      <c r="H23" s="68"/>
      <c r="I23" s="39" t="s">
        <v>13</v>
      </c>
      <c r="J23" s="82">
        <f>L18*0.026</f>
        <v>0</v>
      </c>
      <c r="K23" s="83"/>
      <c r="L23" s="83"/>
      <c r="M23" s="84" t="s">
        <v>13</v>
      </c>
      <c r="N23" s="84"/>
      <c r="O23" s="85"/>
      <c r="P23" s="97">
        <f>R18*0.01</f>
        <v>0</v>
      </c>
      <c r="Q23" s="98"/>
      <c r="R23" s="98"/>
      <c r="S23" s="60" t="s">
        <v>13</v>
      </c>
      <c r="T23" s="61"/>
    </row>
    <row r="24" spans="6:20" ht="18.75" customHeight="1" x14ac:dyDescent="0.4">
      <c r="F24" s="64" t="s">
        <v>15</v>
      </c>
      <c r="G24" s="120" t="s">
        <v>31</v>
      </c>
      <c r="H24" s="121"/>
      <c r="I24" s="121"/>
      <c r="J24" s="122" t="s">
        <v>29</v>
      </c>
      <c r="K24" s="123"/>
      <c r="L24" s="123"/>
      <c r="M24" s="123"/>
      <c r="N24" s="123"/>
      <c r="O24" s="124"/>
      <c r="P24" s="125" t="s">
        <v>46</v>
      </c>
      <c r="Q24" s="126"/>
      <c r="R24" s="126"/>
      <c r="S24" s="126"/>
      <c r="T24" s="127"/>
    </row>
    <row r="25" spans="6:20" ht="18.75" customHeight="1" x14ac:dyDescent="0.4">
      <c r="F25" s="64"/>
      <c r="G25" s="128">
        <f>(G18*16200)</f>
        <v>0</v>
      </c>
      <c r="H25" s="129"/>
      <c r="I25" s="130" t="s">
        <v>13</v>
      </c>
      <c r="J25" s="131">
        <f>(G18*7000)</f>
        <v>0</v>
      </c>
      <c r="K25" s="132"/>
      <c r="L25" s="132"/>
      <c r="M25" s="133" t="s">
        <v>13</v>
      </c>
      <c r="N25" s="133"/>
      <c r="O25" s="134"/>
      <c r="P25" s="135">
        <f>(O18*5400)</f>
        <v>0</v>
      </c>
      <c r="Q25" s="136"/>
      <c r="R25" s="136"/>
      <c r="S25" s="137" t="s">
        <v>13</v>
      </c>
      <c r="T25" s="138"/>
    </row>
    <row r="26" spans="6:20" ht="18.75" customHeight="1" x14ac:dyDescent="0.4">
      <c r="F26" s="64" t="s">
        <v>16</v>
      </c>
      <c r="G26" s="120" t="s">
        <v>32</v>
      </c>
      <c r="H26" s="121"/>
      <c r="I26" s="121"/>
      <c r="J26" s="122" t="s">
        <v>33</v>
      </c>
      <c r="K26" s="123"/>
      <c r="L26" s="123"/>
      <c r="M26" s="123"/>
      <c r="N26" s="123"/>
      <c r="O26" s="124"/>
      <c r="P26" s="125" t="s">
        <v>48</v>
      </c>
      <c r="Q26" s="126"/>
      <c r="R26" s="126"/>
      <c r="S26" s="126"/>
      <c r="T26" s="127"/>
    </row>
    <row r="27" spans="6:20" ht="18.75" customHeight="1" x14ac:dyDescent="0.4">
      <c r="F27" s="64"/>
      <c r="G27" s="128">
        <f>IF(G18=0,0,16400)</f>
        <v>0</v>
      </c>
      <c r="H27" s="129"/>
      <c r="I27" s="130" t="s">
        <v>13</v>
      </c>
      <c r="J27" s="131">
        <f>IF(G18=0,0,7000)</f>
        <v>0</v>
      </c>
      <c r="K27" s="132"/>
      <c r="L27" s="132"/>
      <c r="M27" s="133" t="s">
        <v>13</v>
      </c>
      <c r="N27" s="133"/>
      <c r="O27" s="134"/>
      <c r="P27" s="135">
        <f>IF(O18=0,0,3100)</f>
        <v>0</v>
      </c>
      <c r="Q27" s="136"/>
      <c r="R27" s="136"/>
      <c r="S27" s="139" t="s">
        <v>13</v>
      </c>
      <c r="T27" s="140"/>
    </row>
    <row r="28" spans="6:20" ht="18.75" customHeight="1" x14ac:dyDescent="0.4">
      <c r="F28" s="64" t="s">
        <v>17</v>
      </c>
      <c r="G28" s="120" t="s">
        <v>52</v>
      </c>
      <c r="H28" s="121"/>
      <c r="I28" s="121"/>
      <c r="J28" s="122" t="s">
        <v>53</v>
      </c>
      <c r="K28" s="123"/>
      <c r="L28" s="123"/>
      <c r="M28" s="123"/>
      <c r="N28" s="123"/>
      <c r="O28" s="124"/>
      <c r="P28" s="125" t="s">
        <v>49</v>
      </c>
      <c r="Q28" s="126"/>
      <c r="R28" s="126"/>
      <c r="S28" s="126"/>
      <c r="T28" s="127"/>
    </row>
    <row r="29" spans="6:20" ht="18.75" customHeight="1" x14ac:dyDescent="0.4">
      <c r="F29" s="75"/>
      <c r="G29" s="141">
        <f>MIN(G27+G25+G23,650000)</f>
        <v>0</v>
      </c>
      <c r="H29" s="142"/>
      <c r="I29" s="143" t="s">
        <v>13</v>
      </c>
      <c r="J29" s="144">
        <f>MIN(J27+J25+J23,200000)</f>
        <v>0</v>
      </c>
      <c r="K29" s="145"/>
      <c r="L29" s="145"/>
      <c r="M29" s="146" t="s">
        <v>13</v>
      </c>
      <c r="N29" s="146"/>
      <c r="O29" s="147"/>
      <c r="P29" s="148">
        <f>MIN(P27+P25+P23,170000)</f>
        <v>0</v>
      </c>
      <c r="Q29" s="149"/>
      <c r="R29" s="149"/>
      <c r="S29" s="150" t="s">
        <v>13</v>
      </c>
      <c r="T29" s="151"/>
    </row>
    <row r="30" spans="6:20" ht="18.75" customHeight="1" thickBot="1" x14ac:dyDescent="0.45">
      <c r="F30" s="11" t="s">
        <v>18</v>
      </c>
      <c r="G30" s="152">
        <f>MAX(+G23+G25+G27-650000,0)</f>
        <v>0</v>
      </c>
      <c r="H30" s="153"/>
      <c r="I30" s="154" t="s">
        <v>13</v>
      </c>
      <c r="J30" s="155">
        <f>MAX(+J23+J25+J27-200000,0)</f>
        <v>0</v>
      </c>
      <c r="K30" s="156"/>
      <c r="L30" s="156"/>
      <c r="M30" s="157" t="s">
        <v>13</v>
      </c>
      <c r="N30" s="157"/>
      <c r="O30" s="158"/>
      <c r="P30" s="159">
        <f>MAX(+P23+P25+P27-170000,0)</f>
        <v>0</v>
      </c>
      <c r="Q30" s="160"/>
      <c r="R30" s="160"/>
      <c r="S30" s="161" t="s">
        <v>13</v>
      </c>
      <c r="T30" s="162"/>
    </row>
    <row r="31" spans="6:20" ht="14.25" thickTop="1" x14ac:dyDescent="0.4"/>
    <row r="32" spans="6:20" x14ac:dyDescent="0.4"/>
    <row r="33" spans="6:20" ht="22.5" customHeight="1" x14ac:dyDescent="0.4">
      <c r="F33" s="110" t="s">
        <v>28</v>
      </c>
      <c r="G33" s="110"/>
      <c r="H33" s="110"/>
      <c r="I33" s="19">
        <f>ROUNDDOWN(G29,-2)+ROUNDDOWN(J29,-2)+ROUNDDOWN(P29,-2)</f>
        <v>0</v>
      </c>
      <c r="J33" s="111" t="s">
        <v>13</v>
      </c>
      <c r="K33" s="112"/>
      <c r="L33" s="109" t="s">
        <v>50</v>
      </c>
      <c r="M33" s="109"/>
      <c r="N33" s="109"/>
      <c r="O33" s="109"/>
      <c r="P33" s="109"/>
      <c r="Q33" s="109"/>
      <c r="R33" s="109"/>
      <c r="S33" s="109"/>
      <c r="T33" s="109"/>
    </row>
    <row r="34" spans="6:20" ht="24" customHeight="1" x14ac:dyDescent="0.4">
      <c r="F34" s="108" t="s">
        <v>30</v>
      </c>
      <c r="G34" s="108"/>
      <c r="H34" s="108"/>
      <c r="I34" s="107"/>
      <c r="J34" s="107"/>
      <c r="K34" s="107"/>
      <c r="L34" s="109"/>
      <c r="M34" s="109"/>
      <c r="N34" s="109"/>
      <c r="O34" s="109"/>
      <c r="P34" s="109"/>
      <c r="Q34" s="109"/>
      <c r="R34" s="109"/>
      <c r="S34" s="109"/>
      <c r="T34" s="109"/>
    </row>
    <row r="35" spans="6:20" x14ac:dyDescent="0.4">
      <c r="L35" s="109"/>
      <c r="M35" s="109"/>
      <c r="N35" s="109"/>
      <c r="O35" s="109"/>
      <c r="P35" s="109"/>
      <c r="Q35" s="109"/>
      <c r="R35" s="109"/>
      <c r="S35" s="109"/>
      <c r="T35" s="109"/>
    </row>
    <row r="36" spans="6:20" x14ac:dyDescent="0.4">
      <c r="L36" s="109"/>
      <c r="M36" s="109"/>
      <c r="N36" s="109"/>
      <c r="O36" s="109"/>
      <c r="P36" s="109"/>
      <c r="Q36" s="109"/>
      <c r="R36" s="109"/>
      <c r="S36" s="109"/>
      <c r="T36" s="109"/>
    </row>
    <row r="37" spans="6:20" x14ac:dyDescent="0.4">
      <c r="L37" s="109"/>
      <c r="M37" s="109"/>
      <c r="N37" s="109"/>
      <c r="O37" s="109"/>
      <c r="P37" s="109"/>
      <c r="Q37" s="109"/>
      <c r="R37" s="109"/>
      <c r="S37" s="109"/>
      <c r="T37" s="109"/>
    </row>
    <row r="38" spans="6:20" x14ac:dyDescent="0.4">
      <c r="L38" s="109"/>
      <c r="M38" s="109"/>
      <c r="N38" s="109"/>
      <c r="O38" s="109"/>
      <c r="P38" s="109"/>
      <c r="Q38" s="109"/>
      <c r="R38" s="109"/>
      <c r="S38" s="109"/>
      <c r="T38" s="109"/>
    </row>
    <row r="39" spans="6:20" x14ac:dyDescent="0.4"/>
  </sheetData>
  <sheetProtection selectLockedCells="1"/>
  <mergeCells count="62">
    <mergeCell ref="J29:L29"/>
    <mergeCell ref="M29:O29"/>
    <mergeCell ref="I34:K34"/>
    <mergeCell ref="F34:H34"/>
    <mergeCell ref="L33:T38"/>
    <mergeCell ref="F33:H33"/>
    <mergeCell ref="J33:K33"/>
    <mergeCell ref="A1:U1"/>
    <mergeCell ref="P29:R29"/>
    <mergeCell ref="S29:T29"/>
    <mergeCell ref="P30:R30"/>
    <mergeCell ref="S30:T30"/>
    <mergeCell ref="P25:R25"/>
    <mergeCell ref="S25:T25"/>
    <mergeCell ref="P26:T26"/>
    <mergeCell ref="P27:R27"/>
    <mergeCell ref="P28:T28"/>
    <mergeCell ref="P21:T21"/>
    <mergeCell ref="P22:T22"/>
    <mergeCell ref="P23:R23"/>
    <mergeCell ref="J30:L30"/>
    <mergeCell ref="M30:O30"/>
    <mergeCell ref="G30:H30"/>
    <mergeCell ref="G28:I28"/>
    <mergeCell ref="G29:H29"/>
    <mergeCell ref="F28:F29"/>
    <mergeCell ref="J21:O21"/>
    <mergeCell ref="J22:O22"/>
    <mergeCell ref="J23:L23"/>
    <mergeCell ref="M23:O23"/>
    <mergeCell ref="J24:O24"/>
    <mergeCell ref="J25:L25"/>
    <mergeCell ref="M25:O25"/>
    <mergeCell ref="J26:O26"/>
    <mergeCell ref="J27:L27"/>
    <mergeCell ref="M27:O27"/>
    <mergeCell ref="J28:O28"/>
    <mergeCell ref="G25:H25"/>
    <mergeCell ref="F22:F23"/>
    <mergeCell ref="F24:F25"/>
    <mergeCell ref="G26:I26"/>
    <mergeCell ref="G27:H27"/>
    <mergeCell ref="F26:F27"/>
    <mergeCell ref="G21:I21"/>
    <mergeCell ref="G22:I22"/>
    <mergeCell ref="G23:H23"/>
    <mergeCell ref="G24:I24"/>
    <mergeCell ref="O5:P5"/>
    <mergeCell ref="O6:P6"/>
    <mergeCell ref="O7:P7"/>
    <mergeCell ref="O8:P8"/>
    <mergeCell ref="O9:P9"/>
    <mergeCell ref="O10:P10"/>
    <mergeCell ref="R16:S16"/>
    <mergeCell ref="O16:P16"/>
    <mergeCell ref="I17:J17"/>
    <mergeCell ref="P24:T24"/>
    <mergeCell ref="O11:P11"/>
    <mergeCell ref="O12:P12"/>
    <mergeCell ref="O13:P13"/>
    <mergeCell ref="O14:P14"/>
    <mergeCell ref="S23:T23"/>
  </mergeCells>
  <phoneticPr fontId="1"/>
  <dataValidations count="1">
    <dataValidation type="list" allowBlank="1" showInputMessage="1" showErrorMessage="1" sqref="G5:G14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workbookViewId="0">
      <selection activeCell="G3" sqref="G3"/>
    </sheetView>
  </sheetViews>
  <sheetFormatPr defaultColWidth="0" defaultRowHeight="13.5" customHeight="1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23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119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23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170" t="s">
        <v>55</v>
      </c>
      <c r="R4" s="1" t="s">
        <v>40</v>
      </c>
    </row>
    <row r="5" spans="1:23" ht="15" customHeight="1" x14ac:dyDescent="0.4">
      <c r="F5" s="6" t="s">
        <v>35</v>
      </c>
      <c r="G5" s="33" t="s">
        <v>42</v>
      </c>
      <c r="I5" s="36">
        <v>6500000</v>
      </c>
      <c r="J5" s="30" t="s">
        <v>4</v>
      </c>
      <c r="L5" s="16">
        <f t="shared" ref="L5:L14" si="0">MAX(I5-430000,0)</f>
        <v>6070000</v>
      </c>
      <c r="M5" s="24" t="s">
        <v>4</v>
      </c>
      <c r="O5" s="62" t="str">
        <f>IF(G5=O2,"該当"," ")</f>
        <v xml:space="preserve"> </v>
      </c>
      <c r="P5" s="63"/>
      <c r="R5" s="44">
        <f>IF(O5=R2,L5,0)</f>
        <v>0</v>
      </c>
      <c r="S5" s="24" t="s">
        <v>4</v>
      </c>
    </row>
    <row r="6" spans="1:23" ht="15" customHeight="1" x14ac:dyDescent="0.4">
      <c r="F6" s="6" t="s">
        <v>36</v>
      </c>
      <c r="G6" s="34" t="s">
        <v>5</v>
      </c>
      <c r="I6" s="37">
        <v>550000</v>
      </c>
      <c r="J6" s="31" t="s">
        <v>4</v>
      </c>
      <c r="L6" s="17">
        <f t="shared" si="0"/>
        <v>120000</v>
      </c>
      <c r="M6" s="25" t="s">
        <v>4</v>
      </c>
      <c r="O6" s="50" t="str">
        <f>IF(G6=O2,"該当"," ")</f>
        <v>該当</v>
      </c>
      <c r="P6" s="51"/>
      <c r="R6" s="13">
        <f>IF(O6=R2,L6,0)</f>
        <v>120000</v>
      </c>
      <c r="S6" s="25" t="s">
        <v>4</v>
      </c>
    </row>
    <row r="7" spans="1:23" ht="15" customHeight="1" x14ac:dyDescent="0.4">
      <c r="F7" s="6" t="s">
        <v>37</v>
      </c>
      <c r="G7" s="34" t="s">
        <v>34</v>
      </c>
      <c r="I7" s="37">
        <v>600000</v>
      </c>
      <c r="J7" s="31" t="s">
        <v>4</v>
      </c>
      <c r="L7" s="17">
        <f t="shared" si="0"/>
        <v>170000</v>
      </c>
      <c r="M7" s="25" t="s">
        <v>4</v>
      </c>
      <c r="O7" s="50" t="str">
        <f>IF(G7=O2,"該当"," ")</f>
        <v xml:space="preserve"> </v>
      </c>
      <c r="P7" s="51"/>
      <c r="R7" s="45">
        <f>IF(O7=R2,L7,0)</f>
        <v>0</v>
      </c>
      <c r="S7" s="25" t="s">
        <v>4</v>
      </c>
    </row>
    <row r="8" spans="1:23" ht="15" customHeight="1" x14ac:dyDescent="0.4">
      <c r="F8" s="6" t="s">
        <v>0</v>
      </c>
      <c r="G8" s="34" t="s">
        <v>34</v>
      </c>
      <c r="I8" s="37">
        <v>100000</v>
      </c>
      <c r="J8" s="31" t="s">
        <v>4</v>
      </c>
      <c r="L8" s="46">
        <f t="shared" si="0"/>
        <v>0</v>
      </c>
      <c r="M8" s="25" t="s">
        <v>4</v>
      </c>
      <c r="O8" s="50" t="str">
        <f>IF(G8=O2,"該当"," ")</f>
        <v xml:space="preserve"> </v>
      </c>
      <c r="P8" s="51"/>
      <c r="R8" s="13">
        <f>IF(O8=R2,L8,0)</f>
        <v>0</v>
      </c>
      <c r="S8" s="25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5" t="s">
        <v>4</v>
      </c>
      <c r="O9" s="50" t="str">
        <f>IF(G9=O2,"該当"," ")</f>
        <v xml:space="preserve"> </v>
      </c>
      <c r="P9" s="51"/>
      <c r="R9" s="13">
        <f>IF(O9=R2,L9,0)</f>
        <v>0</v>
      </c>
      <c r="S9" s="25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5" t="s">
        <v>4</v>
      </c>
      <c r="O10" s="50" t="str">
        <f>IF(G10=O3,"該当"," ")</f>
        <v xml:space="preserve"> </v>
      </c>
      <c r="P10" s="51"/>
      <c r="R10" s="13">
        <f>IF(O10=R1,L10,0)</f>
        <v>0</v>
      </c>
      <c r="S10" s="25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5" t="s">
        <v>4</v>
      </c>
      <c r="O11" s="50" t="str">
        <f>IF(G11=O2,"該当"," ")</f>
        <v xml:space="preserve"> </v>
      </c>
      <c r="P11" s="51"/>
      <c r="R11" s="13">
        <f>IF(O11=R2,L11,0)</f>
        <v>0</v>
      </c>
      <c r="S11" s="25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5" t="s">
        <v>4</v>
      </c>
      <c r="O12" s="50" t="str">
        <f>IF(G12=O2,"該当"," ")</f>
        <v xml:space="preserve"> </v>
      </c>
      <c r="P12" s="51"/>
      <c r="R12" s="13">
        <f>IF(O12=R2,L12,0)</f>
        <v>0</v>
      </c>
      <c r="S12" s="25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5" t="s">
        <v>4</v>
      </c>
      <c r="O13" s="50" t="str">
        <f>IF(G13=O2,"該当"," ")</f>
        <v xml:space="preserve"> </v>
      </c>
      <c r="P13" s="51"/>
      <c r="R13" s="13">
        <f>IF(O13=R2,L13,0)</f>
        <v>0</v>
      </c>
      <c r="S13" s="25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6" t="s">
        <v>4</v>
      </c>
      <c r="O14" s="58" t="str">
        <f>IF(G14=O2,"該当"," ")</f>
        <v xml:space="preserve"> </v>
      </c>
      <c r="P14" s="59"/>
      <c r="R14" s="14">
        <f>IF(O14=R2,L14,0)</f>
        <v>0</v>
      </c>
      <c r="S14" s="26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53" t="s">
        <v>11</v>
      </c>
      <c r="P16" s="53"/>
      <c r="R16" s="52" t="s">
        <v>38</v>
      </c>
      <c r="S16" s="52"/>
    </row>
    <row r="17" spans="6:20" ht="15" customHeight="1" x14ac:dyDescent="0.4">
      <c r="G17" s="7" t="s">
        <v>21</v>
      </c>
      <c r="I17" s="54"/>
      <c r="J17" s="54"/>
      <c r="L17" s="1" t="s">
        <v>10</v>
      </c>
      <c r="O17" s="49"/>
      <c r="R17" s="43" t="s">
        <v>12</v>
      </c>
    </row>
    <row r="18" spans="6:20" ht="15" customHeight="1" x14ac:dyDescent="0.4">
      <c r="G18" s="27">
        <f>COUNTIF(G5:G14,"*歳")</f>
        <v>4</v>
      </c>
      <c r="H18" s="28" t="s">
        <v>9</v>
      </c>
      <c r="I18" s="29"/>
      <c r="J18" s="29"/>
      <c r="L18" s="15">
        <f>SUM(L5:L14)</f>
        <v>6360000</v>
      </c>
      <c r="M18" s="8" t="s">
        <v>4</v>
      </c>
      <c r="O18" s="9">
        <f>COUNTIF(O5:O14,"該当")</f>
        <v>1</v>
      </c>
      <c r="P18" s="8" t="s">
        <v>9</v>
      </c>
      <c r="Q18" s="10"/>
      <c r="R18" s="15">
        <f>SUM(R5:R14)</f>
        <v>120000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69" t="s">
        <v>19</v>
      </c>
      <c r="H21" s="70"/>
      <c r="I21" s="71"/>
      <c r="J21" s="76" t="s">
        <v>20</v>
      </c>
      <c r="K21" s="77"/>
      <c r="L21" s="77"/>
      <c r="M21" s="77"/>
      <c r="N21" s="77"/>
      <c r="O21" s="78"/>
      <c r="P21" s="99" t="s">
        <v>41</v>
      </c>
      <c r="Q21" s="100"/>
      <c r="R21" s="100"/>
      <c r="S21" s="100"/>
      <c r="T21" s="101"/>
    </row>
    <row r="22" spans="6:20" ht="18.75" customHeight="1" thickTop="1" x14ac:dyDescent="0.4">
      <c r="F22" s="64" t="s">
        <v>14</v>
      </c>
      <c r="G22" s="72" t="s">
        <v>43</v>
      </c>
      <c r="H22" s="73"/>
      <c r="I22" s="73"/>
      <c r="J22" s="79" t="s">
        <v>44</v>
      </c>
      <c r="K22" s="80"/>
      <c r="L22" s="80"/>
      <c r="M22" s="80"/>
      <c r="N22" s="80"/>
      <c r="O22" s="81"/>
      <c r="P22" s="102" t="s">
        <v>45</v>
      </c>
      <c r="Q22" s="103"/>
      <c r="R22" s="103"/>
      <c r="S22" s="103"/>
      <c r="T22" s="104"/>
    </row>
    <row r="23" spans="6:20" ht="18.75" customHeight="1" x14ac:dyDescent="0.4">
      <c r="F23" s="64"/>
      <c r="G23" s="67">
        <f>+L18*0.061</f>
        <v>387960</v>
      </c>
      <c r="H23" s="68"/>
      <c r="I23" s="39" t="s">
        <v>4</v>
      </c>
      <c r="J23" s="82">
        <f>L18*0.026</f>
        <v>165360</v>
      </c>
      <c r="K23" s="83"/>
      <c r="L23" s="83"/>
      <c r="M23" s="84" t="s">
        <v>4</v>
      </c>
      <c r="N23" s="84"/>
      <c r="O23" s="85"/>
      <c r="P23" s="97">
        <f>R18*0.01</f>
        <v>1200</v>
      </c>
      <c r="Q23" s="98"/>
      <c r="R23" s="98"/>
      <c r="S23" s="60" t="s">
        <v>4</v>
      </c>
      <c r="T23" s="61"/>
    </row>
    <row r="24" spans="6:20" ht="18.75" customHeight="1" x14ac:dyDescent="0.4">
      <c r="F24" s="64" t="s">
        <v>15</v>
      </c>
      <c r="G24" s="65" t="s">
        <v>31</v>
      </c>
      <c r="H24" s="66"/>
      <c r="I24" s="66"/>
      <c r="J24" s="86" t="s">
        <v>29</v>
      </c>
      <c r="K24" s="87"/>
      <c r="L24" s="87"/>
      <c r="M24" s="87"/>
      <c r="N24" s="87"/>
      <c r="O24" s="88"/>
      <c r="P24" s="55" t="s">
        <v>47</v>
      </c>
      <c r="Q24" s="56"/>
      <c r="R24" s="56"/>
      <c r="S24" s="56"/>
      <c r="T24" s="57"/>
    </row>
    <row r="25" spans="6:20" ht="18.75" customHeight="1" x14ac:dyDescent="0.4">
      <c r="F25" s="64"/>
      <c r="G25" s="67">
        <f>(G18*16200)</f>
        <v>64800</v>
      </c>
      <c r="H25" s="68"/>
      <c r="I25" s="39" t="s">
        <v>4</v>
      </c>
      <c r="J25" s="82">
        <f>(G18*7000)</f>
        <v>28000</v>
      </c>
      <c r="K25" s="83"/>
      <c r="L25" s="83"/>
      <c r="M25" s="84" t="s">
        <v>4</v>
      </c>
      <c r="N25" s="84"/>
      <c r="O25" s="85"/>
      <c r="P25" s="97">
        <f>(O18*5400)</f>
        <v>5400</v>
      </c>
      <c r="Q25" s="98"/>
      <c r="R25" s="98"/>
      <c r="S25" s="60" t="s">
        <v>4</v>
      </c>
      <c r="T25" s="61"/>
    </row>
    <row r="26" spans="6:20" ht="18.75" customHeight="1" x14ac:dyDescent="0.4">
      <c r="F26" s="64" t="s">
        <v>16</v>
      </c>
      <c r="G26" s="65" t="s">
        <v>32</v>
      </c>
      <c r="H26" s="66"/>
      <c r="I26" s="66"/>
      <c r="J26" s="86" t="s">
        <v>33</v>
      </c>
      <c r="K26" s="87"/>
      <c r="L26" s="87"/>
      <c r="M26" s="87"/>
      <c r="N26" s="87"/>
      <c r="O26" s="88"/>
      <c r="P26" s="55" t="s">
        <v>48</v>
      </c>
      <c r="Q26" s="56"/>
      <c r="R26" s="56"/>
      <c r="S26" s="56"/>
      <c r="T26" s="57"/>
    </row>
    <row r="27" spans="6:20" ht="18.75" customHeight="1" x14ac:dyDescent="0.4">
      <c r="F27" s="64"/>
      <c r="G27" s="128">
        <f>IF(G18=0,0,16400)</f>
        <v>16400</v>
      </c>
      <c r="H27" s="129"/>
      <c r="I27" s="130" t="s">
        <v>4</v>
      </c>
      <c r="J27" s="131">
        <f>IF(G18=0,0,7000)</f>
        <v>7000</v>
      </c>
      <c r="K27" s="132"/>
      <c r="L27" s="132"/>
      <c r="M27" s="133" t="s">
        <v>4</v>
      </c>
      <c r="N27" s="133"/>
      <c r="O27" s="134"/>
      <c r="P27" s="97">
        <f>IF(O18=0,0,3100)</f>
        <v>3100</v>
      </c>
      <c r="Q27" s="98"/>
      <c r="R27" s="98"/>
      <c r="S27" s="41" t="s">
        <v>4</v>
      </c>
      <c r="T27" s="42"/>
    </row>
    <row r="28" spans="6:20" ht="18.75" customHeight="1" x14ac:dyDescent="0.4">
      <c r="F28" s="64" t="s">
        <v>17</v>
      </c>
      <c r="G28" s="120" t="s">
        <v>52</v>
      </c>
      <c r="H28" s="121"/>
      <c r="I28" s="121"/>
      <c r="J28" s="163" t="s">
        <v>53</v>
      </c>
      <c r="K28" s="164"/>
      <c r="L28" s="164"/>
      <c r="M28" s="164"/>
      <c r="N28" s="164"/>
      <c r="O28" s="165"/>
      <c r="P28" s="55" t="s">
        <v>49</v>
      </c>
      <c r="Q28" s="56"/>
      <c r="R28" s="56"/>
      <c r="S28" s="56"/>
      <c r="T28" s="57"/>
    </row>
    <row r="29" spans="6:20" ht="18.75" customHeight="1" x14ac:dyDescent="0.4">
      <c r="F29" s="75"/>
      <c r="G29" s="141">
        <f>MIN(G27+G25+G23,650000)</f>
        <v>469160</v>
      </c>
      <c r="H29" s="142"/>
      <c r="I29" s="143" t="s">
        <v>4</v>
      </c>
      <c r="J29" s="166">
        <f>MIN(J27+J25+J23,200000)</f>
        <v>200000</v>
      </c>
      <c r="K29" s="167"/>
      <c r="L29" s="167"/>
      <c r="M29" s="168" t="s">
        <v>4</v>
      </c>
      <c r="N29" s="168"/>
      <c r="O29" s="169"/>
      <c r="P29" s="89">
        <f>MIN(P27+P25+P23,170000)</f>
        <v>9700</v>
      </c>
      <c r="Q29" s="90"/>
      <c r="R29" s="90"/>
      <c r="S29" s="91" t="s">
        <v>4</v>
      </c>
      <c r="T29" s="92"/>
    </row>
    <row r="30" spans="6:20" ht="18.75" customHeight="1" thickBot="1" x14ac:dyDescent="0.45">
      <c r="F30" s="48" t="s">
        <v>18</v>
      </c>
      <c r="G30" s="105">
        <f>MAX(+G23+G25+G27-650000,0)</f>
        <v>0</v>
      </c>
      <c r="H30" s="106"/>
      <c r="I30" s="40" t="s">
        <v>4</v>
      </c>
      <c r="J30" s="113">
        <f>MAX(+J23+J25+J27-200000,0)</f>
        <v>360</v>
      </c>
      <c r="K30" s="114"/>
      <c r="L30" s="114"/>
      <c r="M30" s="115" t="s">
        <v>4</v>
      </c>
      <c r="N30" s="115"/>
      <c r="O30" s="116"/>
      <c r="P30" s="93">
        <f>MAX(+P23+P25+P27-170000,0)</f>
        <v>0</v>
      </c>
      <c r="Q30" s="94"/>
      <c r="R30" s="94"/>
      <c r="S30" s="95" t="s">
        <v>4</v>
      </c>
      <c r="T30" s="96"/>
    </row>
    <row r="31" spans="6:20" ht="14.25" thickTop="1" x14ac:dyDescent="0.4"/>
    <row r="32" spans="6:20" x14ac:dyDescent="0.4"/>
    <row r="33" spans="6:20" ht="22.5" customHeight="1" x14ac:dyDescent="0.4">
      <c r="F33" s="110" t="s">
        <v>28</v>
      </c>
      <c r="G33" s="110"/>
      <c r="H33" s="110"/>
      <c r="I33" s="47">
        <f>ROUNDDOWN(G29,-2)+ROUNDDOWN(J29,-2)+ROUNDDOWN(P29,-2)</f>
        <v>678800</v>
      </c>
      <c r="J33" s="117" t="s">
        <v>4</v>
      </c>
      <c r="K33" s="118"/>
      <c r="L33" s="109" t="s">
        <v>50</v>
      </c>
      <c r="M33" s="109"/>
      <c r="N33" s="109"/>
      <c r="O33" s="109"/>
      <c r="P33" s="109"/>
      <c r="Q33" s="109"/>
      <c r="R33" s="109"/>
      <c r="S33" s="109"/>
      <c r="T33" s="109"/>
    </row>
    <row r="34" spans="6:20" ht="24" customHeight="1" x14ac:dyDescent="0.4">
      <c r="F34" s="108" t="s">
        <v>30</v>
      </c>
      <c r="G34" s="108"/>
      <c r="H34" s="108"/>
      <c r="I34" s="107"/>
      <c r="J34" s="107"/>
      <c r="K34" s="107"/>
      <c r="L34" s="109"/>
      <c r="M34" s="109"/>
      <c r="N34" s="109"/>
      <c r="O34" s="109"/>
      <c r="P34" s="109"/>
      <c r="Q34" s="109"/>
      <c r="R34" s="109"/>
      <c r="S34" s="109"/>
      <c r="T34" s="109"/>
    </row>
    <row r="35" spans="6:20" x14ac:dyDescent="0.4">
      <c r="L35" s="109"/>
      <c r="M35" s="109"/>
      <c r="N35" s="109"/>
      <c r="O35" s="109"/>
      <c r="P35" s="109"/>
      <c r="Q35" s="109"/>
      <c r="R35" s="109"/>
      <c r="S35" s="109"/>
      <c r="T35" s="109"/>
    </row>
    <row r="36" spans="6:20" x14ac:dyDescent="0.4">
      <c r="L36" s="109"/>
      <c r="M36" s="109"/>
      <c r="N36" s="109"/>
      <c r="O36" s="109"/>
      <c r="P36" s="109"/>
      <c r="Q36" s="109"/>
      <c r="R36" s="109"/>
      <c r="S36" s="109"/>
      <c r="T36" s="109"/>
    </row>
    <row r="37" spans="6:20" x14ac:dyDescent="0.4">
      <c r="L37" s="109"/>
      <c r="M37" s="109"/>
      <c r="N37" s="109"/>
      <c r="O37" s="109"/>
      <c r="P37" s="109"/>
      <c r="Q37" s="109"/>
      <c r="R37" s="109"/>
      <c r="S37" s="109"/>
      <c r="T37" s="109"/>
    </row>
    <row r="38" spans="6:20" x14ac:dyDescent="0.4">
      <c r="L38" s="109"/>
      <c r="M38" s="109"/>
      <c r="N38" s="109"/>
      <c r="O38" s="109"/>
      <c r="P38" s="109"/>
      <c r="Q38" s="109"/>
      <c r="R38" s="109"/>
      <c r="S38" s="109"/>
      <c r="T38" s="109"/>
    </row>
    <row r="39" spans="6:20" x14ac:dyDescent="0.4"/>
  </sheetData>
  <sheetProtection selectLockedCells="1"/>
  <mergeCells count="62">
    <mergeCell ref="F34:H34"/>
    <mergeCell ref="I34:K34"/>
    <mergeCell ref="G30:H30"/>
    <mergeCell ref="L33:T38"/>
    <mergeCell ref="J30:L30"/>
    <mergeCell ref="M30:O30"/>
    <mergeCell ref="P30:R30"/>
    <mergeCell ref="S30:T30"/>
    <mergeCell ref="F33:H33"/>
    <mergeCell ref="J33:K33"/>
    <mergeCell ref="F28:F29"/>
    <mergeCell ref="G28:I28"/>
    <mergeCell ref="J28:O28"/>
    <mergeCell ref="P28:T28"/>
    <mergeCell ref="G29:H29"/>
    <mergeCell ref="J29:L29"/>
    <mergeCell ref="M29:O29"/>
    <mergeCell ref="P29:R29"/>
    <mergeCell ref="S29:T29"/>
    <mergeCell ref="P25:R25"/>
    <mergeCell ref="S25:T25"/>
    <mergeCell ref="F26:F27"/>
    <mergeCell ref="G26:I26"/>
    <mergeCell ref="J26:O26"/>
    <mergeCell ref="P26:T26"/>
    <mergeCell ref="G27:H27"/>
    <mergeCell ref="J27:L27"/>
    <mergeCell ref="M27:O27"/>
    <mergeCell ref="P27:R27"/>
    <mergeCell ref="J23:L23"/>
    <mergeCell ref="M23:O23"/>
    <mergeCell ref="P23:R23"/>
    <mergeCell ref="S23:T23"/>
    <mergeCell ref="F24:F25"/>
    <mergeCell ref="G24:I24"/>
    <mergeCell ref="J24:O24"/>
    <mergeCell ref="P24:T24"/>
    <mergeCell ref="G25:H25"/>
    <mergeCell ref="J25:L25"/>
    <mergeCell ref="F22:F23"/>
    <mergeCell ref="G22:I22"/>
    <mergeCell ref="J22:O22"/>
    <mergeCell ref="P22:T22"/>
    <mergeCell ref="G23:H23"/>
    <mergeCell ref="M25:O25"/>
    <mergeCell ref="R16:S16"/>
    <mergeCell ref="I17:J17"/>
    <mergeCell ref="G21:I21"/>
    <mergeCell ref="J21:O21"/>
    <mergeCell ref="P21:T21"/>
    <mergeCell ref="O16:P16"/>
    <mergeCell ref="O10:P10"/>
    <mergeCell ref="O11:P11"/>
    <mergeCell ref="O12:P12"/>
    <mergeCell ref="O13:P13"/>
    <mergeCell ref="O14:P14"/>
    <mergeCell ref="O9:P9"/>
    <mergeCell ref="A1:U1"/>
    <mergeCell ref="O5:P5"/>
    <mergeCell ref="O6:P6"/>
    <mergeCell ref="O7:P7"/>
    <mergeCell ref="O8:P8"/>
  </mergeCells>
  <phoneticPr fontId="1"/>
  <dataValidations count="1">
    <dataValidation type="list" allowBlank="1" showInputMessage="1" showErrorMessage="1" sqref="G5:G14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入力例</vt:lpstr>
      <vt:lpstr>試算表!Print_Area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2022-06-29T02:14:19Z</dcterms:modified>
</cp:coreProperties>
</file>