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 showInkAnnotation="0"/>
  <xr:revisionPtr revIDLastSave="0" documentId="13_ncr:1_{3BBA71B4-082F-43CF-932E-D38911EF668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試算表" sheetId="1" r:id="rId1"/>
    <sheet name="入力例" sheetId="4" r:id="rId2"/>
  </sheets>
  <definedNames>
    <definedName name="_xlnm.Print_Area" localSheetId="0">試算表!$A$1:$AA$42</definedName>
    <definedName name="_xlnm.Print_Area" localSheetId="1">入力例!$A$1:$AA$47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14" i="1"/>
  <c r="V13" i="1"/>
  <c r="V12" i="1"/>
  <c r="V11" i="1"/>
  <c r="V10" i="1"/>
  <c r="V9" i="1"/>
  <c r="V8" i="1"/>
  <c r="V7" i="1"/>
  <c r="U22" i="1"/>
  <c r="V6" i="1"/>
  <c r="V5" i="4"/>
  <c r="X5" i="4" l="1"/>
  <c r="V6" i="4"/>
  <c r="X6" i="4" s="1"/>
  <c r="V7" i="4"/>
  <c r="X7" i="4" s="1"/>
  <c r="V8" i="4"/>
  <c r="X8" i="4" s="1"/>
  <c r="V9" i="4"/>
  <c r="X9" i="4" s="1"/>
  <c r="V10" i="4"/>
  <c r="X10" i="4" s="1"/>
  <c r="V11" i="4"/>
  <c r="V12" i="4"/>
  <c r="X12" i="4" s="1"/>
  <c r="V13" i="4"/>
  <c r="X13" i="4" s="1"/>
  <c r="V14" i="4"/>
  <c r="X14" i="4" s="1"/>
  <c r="X11" i="4"/>
  <c r="O18" i="4"/>
  <c r="P27" i="4" s="1"/>
  <c r="G18" i="4"/>
  <c r="J27" i="4" s="1"/>
  <c r="O14" i="4"/>
  <c r="R14" i="4" s="1"/>
  <c r="L14" i="4"/>
  <c r="R13" i="4"/>
  <c r="O13" i="4"/>
  <c r="L13" i="4"/>
  <c r="O12" i="4"/>
  <c r="R12" i="4" s="1"/>
  <c r="L12" i="4"/>
  <c r="O11" i="4"/>
  <c r="R11" i="4" s="1"/>
  <c r="L11" i="4"/>
  <c r="O10" i="4"/>
  <c r="R10" i="4" s="1"/>
  <c r="L10" i="4"/>
  <c r="O9" i="4"/>
  <c r="R9" i="4" s="1"/>
  <c r="L9" i="4"/>
  <c r="O8" i="4"/>
  <c r="R8" i="4" s="1"/>
  <c r="L8" i="4"/>
  <c r="O7" i="4"/>
  <c r="R7" i="4" s="1"/>
  <c r="L7" i="4"/>
  <c r="O6" i="4"/>
  <c r="L6" i="4"/>
  <c r="O5" i="4"/>
  <c r="R5" i="4" s="1"/>
  <c r="L5" i="4"/>
  <c r="V18" i="1"/>
  <c r="U27" i="1" s="1"/>
  <c r="X8" i="1"/>
  <c r="X9" i="1"/>
  <c r="X10" i="1"/>
  <c r="X11" i="1"/>
  <c r="X12" i="1"/>
  <c r="X13" i="1"/>
  <c r="X14" i="1"/>
  <c r="O5" i="1"/>
  <c r="R5" i="1" s="1"/>
  <c r="X18" i="4" l="1"/>
  <c r="U25" i="4" s="1"/>
  <c r="V18" i="4"/>
  <c r="U27" i="4" s="1"/>
  <c r="U31" i="4" s="1"/>
  <c r="R6" i="4"/>
  <c r="R18" i="4" s="1"/>
  <c r="P25" i="4" s="1"/>
  <c r="P32" i="4" s="1"/>
  <c r="L18" i="4"/>
  <c r="J25" i="4" s="1"/>
  <c r="G29" i="4"/>
  <c r="J29" i="4"/>
  <c r="G27" i="4"/>
  <c r="U32" i="4" l="1"/>
  <c r="G25" i="4"/>
  <c r="G32" i="4" s="1"/>
  <c r="J31" i="4"/>
  <c r="P31" i="4"/>
  <c r="J32" i="4"/>
  <c r="G31" i="4" l="1"/>
  <c r="I35" i="4" s="1"/>
  <c r="G18" i="1"/>
  <c r="L14" i="1"/>
  <c r="L13" i="1"/>
  <c r="L12" i="1"/>
  <c r="L11" i="1"/>
  <c r="L10" i="1"/>
  <c r="L9" i="1"/>
  <c r="L8" i="1"/>
  <c r="L7" i="1"/>
  <c r="X7" i="1" s="1"/>
  <c r="L6" i="1"/>
  <c r="X6" i="1" s="1"/>
  <c r="L5" i="1"/>
  <c r="X5" i="1" s="1"/>
  <c r="X18" i="1" l="1"/>
  <c r="U25" i="1" s="1"/>
  <c r="U31" i="1" s="1"/>
  <c r="J29" i="1"/>
  <c r="J27" i="1"/>
  <c r="G29" i="1"/>
  <c r="G27" i="1"/>
  <c r="L18" i="1"/>
  <c r="U32" i="1" l="1"/>
  <c r="J25" i="1"/>
  <c r="J32" i="1" s="1"/>
  <c r="G25" i="1"/>
  <c r="G31" i="1" s="1"/>
  <c r="G32" i="1" l="1"/>
  <c r="J31" i="1"/>
  <c r="O10" i="1"/>
  <c r="R10" i="1" s="1"/>
  <c r="O9" i="1" l="1"/>
  <c r="R9" i="1" s="1"/>
  <c r="O14" i="1"/>
  <c r="R14" i="1" s="1"/>
  <c r="O13" i="1"/>
  <c r="R13" i="1" s="1"/>
  <c r="O12" i="1"/>
  <c r="R12" i="1" s="1"/>
  <c r="O11" i="1"/>
  <c r="R11" i="1" s="1"/>
  <c r="O8" i="1"/>
  <c r="R8" i="1" s="1"/>
  <c r="O7" i="1"/>
  <c r="R7" i="1" s="1"/>
  <c r="O6" i="1"/>
  <c r="O18" i="1" l="1"/>
  <c r="P27" i="1" s="1"/>
  <c r="R6" i="1"/>
  <c r="R18" i="1" s="1"/>
  <c r="P25" i="1" s="1"/>
  <c r="P31" i="1" l="1"/>
  <c r="I35" i="1" s="1"/>
  <c r="P32" i="1"/>
</calcChain>
</file>

<file path=xl/sharedStrings.xml><?xml version="1.0" encoding="utf-8"?>
<sst xmlns="http://schemas.openxmlformats.org/spreadsheetml/2006/main" count="259" uniqueCount="68">
  <si>
    <t>④被保険者４</t>
    <rPh sb="1" eb="5">
      <t>ヒホケンシャ</t>
    </rPh>
    <phoneticPr fontId="1"/>
  </si>
  <si>
    <t>年齢</t>
    <rPh sb="0" eb="2">
      <t>ネンレイ</t>
    </rPh>
    <phoneticPr fontId="1"/>
  </si>
  <si>
    <t>前年所得</t>
    <rPh sb="0" eb="2">
      <t>ゼンネン</t>
    </rPh>
    <rPh sb="2" eb="4">
      <t>ショトク</t>
    </rPh>
    <phoneticPr fontId="1"/>
  </si>
  <si>
    <t>（1/1～12/31）</t>
    <phoneticPr fontId="1"/>
  </si>
  <si>
    <t>円</t>
    <rPh sb="0" eb="1">
      <t>エン</t>
    </rPh>
    <phoneticPr fontId="1"/>
  </si>
  <si>
    <t>40～64歳</t>
  </si>
  <si>
    <t>該当</t>
    <rPh sb="0" eb="2">
      <t>ガイトウ</t>
    </rPh>
    <phoneticPr fontId="1"/>
  </si>
  <si>
    <t>介護分該当</t>
    <rPh sb="0" eb="2">
      <t>カイゴ</t>
    </rPh>
    <rPh sb="2" eb="3">
      <t>ブン</t>
    </rPh>
    <rPh sb="3" eb="5">
      <t>ガイトウ</t>
    </rPh>
    <phoneticPr fontId="1"/>
  </si>
  <si>
    <t>人</t>
    <rPh sb="0" eb="1">
      <t>ニン</t>
    </rPh>
    <phoneticPr fontId="1"/>
  </si>
  <si>
    <t>（世帯全体）</t>
    <rPh sb="1" eb="3">
      <t>セタイ</t>
    </rPh>
    <rPh sb="3" eb="5">
      <t>ゼンタイ</t>
    </rPh>
    <phoneticPr fontId="1"/>
  </si>
  <si>
    <t>介護分該当者</t>
    <rPh sb="0" eb="2">
      <t>カイゴ</t>
    </rPh>
    <rPh sb="2" eb="3">
      <t>ブン</t>
    </rPh>
    <rPh sb="3" eb="6">
      <t>ガイトウシャ</t>
    </rPh>
    <phoneticPr fontId="1"/>
  </si>
  <si>
    <t>（介護分該当者のみ）</t>
    <rPh sb="1" eb="3">
      <t>カイゴ</t>
    </rPh>
    <rPh sb="3" eb="4">
      <t>ブン</t>
    </rPh>
    <rPh sb="4" eb="7">
      <t>ガイトウシャ</t>
    </rPh>
    <phoneticPr fontId="1"/>
  </si>
  <si>
    <t>円</t>
    <rPh sb="0" eb="1">
      <t>エン</t>
    </rPh>
    <phoneticPr fontId="1"/>
  </si>
  <si>
    <t>所得割</t>
    <rPh sb="0" eb="2">
      <t>ショトク</t>
    </rPh>
    <rPh sb="2" eb="3">
      <t>ワリ</t>
    </rPh>
    <phoneticPr fontId="1"/>
  </si>
  <si>
    <t>均等割</t>
    <rPh sb="0" eb="2">
      <t>キントウ</t>
    </rPh>
    <rPh sb="2" eb="3">
      <t>ワリ</t>
    </rPh>
    <phoneticPr fontId="1"/>
  </si>
  <si>
    <t>平等割</t>
    <rPh sb="0" eb="2">
      <t>ビョウドウ</t>
    </rPh>
    <rPh sb="2" eb="3">
      <t>ワリ</t>
    </rPh>
    <phoneticPr fontId="1"/>
  </si>
  <si>
    <t>合計</t>
    <rPh sb="0" eb="2">
      <t>ゴウケイ</t>
    </rPh>
    <phoneticPr fontId="1"/>
  </si>
  <si>
    <t>限度超過額</t>
    <rPh sb="0" eb="2">
      <t>ゲンド</t>
    </rPh>
    <rPh sb="2" eb="4">
      <t>チョウカ</t>
    </rPh>
    <rPh sb="4" eb="5">
      <t>ガク</t>
    </rPh>
    <phoneticPr fontId="1"/>
  </si>
  <si>
    <t>医療保険分</t>
    <rPh sb="0" eb="2">
      <t>イリョウ</t>
    </rPh>
    <rPh sb="2" eb="4">
      <t>ホケン</t>
    </rPh>
    <rPh sb="4" eb="5">
      <t>ブン</t>
    </rPh>
    <phoneticPr fontId="1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</si>
  <si>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1"/>
  </si>
  <si>
    <t>※加入者数</t>
    <rPh sb="1" eb="4">
      <t>カニュウシャ</t>
    </rPh>
    <rPh sb="4" eb="5">
      <t>スウ</t>
    </rPh>
    <phoneticPr fontId="1"/>
  </si>
  <si>
    <t>⑤被保険者５</t>
    <rPh sb="1" eb="5">
      <t>ヒホケンシャ</t>
    </rPh>
    <phoneticPr fontId="1"/>
  </si>
  <si>
    <t>⑥被保険者６</t>
    <rPh sb="1" eb="5">
      <t>ヒホケンシャ</t>
    </rPh>
    <phoneticPr fontId="1"/>
  </si>
  <si>
    <t>⑦被保険者７</t>
    <rPh sb="1" eb="5">
      <t>ヒホケンシャ</t>
    </rPh>
    <phoneticPr fontId="1"/>
  </si>
  <si>
    <t>⑧被保険者８</t>
    <rPh sb="1" eb="5">
      <t>ヒホケンシャ</t>
    </rPh>
    <phoneticPr fontId="1"/>
  </si>
  <si>
    <t>⑨被保険者９</t>
    <rPh sb="1" eb="5">
      <t>ヒホケンシャ</t>
    </rPh>
    <phoneticPr fontId="1"/>
  </si>
  <si>
    <t>⑩被保険者１０</t>
    <rPh sb="1" eb="5">
      <t>ヒホケンシャ</t>
    </rPh>
    <phoneticPr fontId="1"/>
  </si>
  <si>
    <t>※100円未満切捨て　</t>
    <phoneticPr fontId="1"/>
  </si>
  <si>
    <t>①被保険者１</t>
    <rPh sb="1" eb="5">
      <t>ヒホケンシャ</t>
    </rPh>
    <phoneticPr fontId="1"/>
  </si>
  <si>
    <t>②被保険者２</t>
    <rPh sb="1" eb="5">
      <t>ヒホケンシャ</t>
    </rPh>
    <phoneticPr fontId="1"/>
  </si>
  <si>
    <t>③被保険者３</t>
    <rPh sb="1" eb="5">
      <t>ヒホケンシャ</t>
    </rPh>
    <phoneticPr fontId="1"/>
  </si>
  <si>
    <t>課税標準所得額</t>
    <rPh sb="0" eb="2">
      <t>カゼイ</t>
    </rPh>
    <rPh sb="2" eb="4">
      <t>ヒョウジュン</t>
    </rPh>
    <rPh sb="4" eb="6">
      <t>ショトク</t>
    </rPh>
    <rPh sb="6" eb="7">
      <t>ガク</t>
    </rPh>
    <phoneticPr fontId="1"/>
  </si>
  <si>
    <t>課税標準所得額</t>
    <rPh sb="0" eb="4">
      <t>カゼイヒョウジュン</t>
    </rPh>
    <rPh sb="4" eb="6">
      <t>ショトク</t>
    </rPh>
    <rPh sb="6" eb="7">
      <t>ガク</t>
    </rPh>
    <phoneticPr fontId="1"/>
  </si>
  <si>
    <t>（介護納付分）</t>
  </si>
  <si>
    <t>介護納付分</t>
    <rPh sb="0" eb="2">
      <t>カイゴ</t>
    </rPh>
    <rPh sb="2" eb="4">
      <t>ノウフ</t>
    </rPh>
    <rPh sb="4" eb="5">
      <t>ブン</t>
    </rPh>
    <phoneticPr fontId="1"/>
  </si>
  <si>
    <t>65～74歳</t>
  </si>
  <si>
    <t>＜限度額　17万＞</t>
    <phoneticPr fontId="1"/>
  </si>
  <si>
    <t>★低所得世帯に対しては、均等割・平等割について軽減される場合があります。（世帯主及び国保被保険者の所得等が基準となります。）
★未就学児所属世帯については、未就学児1人当たりの均等割が５割軽減されます。（低所得世帯における軽減の適用世帯については、軽減適用後の均等割がさらに５割軽減されます。）</t>
    <rPh sb="65" eb="69">
      <t>ミシュウガクジ</t>
    </rPh>
    <rPh sb="69" eb="71">
      <t>ショゾク</t>
    </rPh>
    <rPh sb="71" eb="73">
      <t>セタイ</t>
    </rPh>
    <rPh sb="79" eb="83">
      <t>ミシュウガクジ</t>
    </rPh>
    <rPh sb="84" eb="85">
      <t>ニン</t>
    </rPh>
    <rPh sb="85" eb="86">
      <t>ア</t>
    </rPh>
    <rPh sb="89" eb="92">
      <t>キントウワ</t>
    </rPh>
    <rPh sb="94" eb="95">
      <t>ワリ</t>
    </rPh>
    <rPh sb="95" eb="97">
      <t>ケイゲン</t>
    </rPh>
    <rPh sb="103" eb="106">
      <t>テイショトク</t>
    </rPh>
    <rPh sb="106" eb="108">
      <t>セタイ</t>
    </rPh>
    <rPh sb="112" eb="114">
      <t>ケイゲン</t>
    </rPh>
    <rPh sb="115" eb="117">
      <t>テキヨウ</t>
    </rPh>
    <rPh sb="117" eb="119">
      <t>セタイ</t>
    </rPh>
    <rPh sb="125" eb="127">
      <t>ケイゲン</t>
    </rPh>
    <rPh sb="127" eb="129">
      <t>テキヨウ</t>
    </rPh>
    <rPh sb="129" eb="130">
      <t>ゴ</t>
    </rPh>
    <rPh sb="131" eb="133">
      <t>キントウ</t>
    </rPh>
    <rPh sb="133" eb="134">
      <t>ワリ</t>
    </rPh>
    <rPh sb="139" eb="140">
      <t>ワリ</t>
    </rPh>
    <rPh sb="140" eb="142">
      <t>ケイゲン</t>
    </rPh>
    <phoneticPr fontId="1"/>
  </si>
  <si>
    <t>（所得-43万）</t>
    <rPh sb="1" eb="3">
      <t>ショトク</t>
    </rPh>
    <rPh sb="6" eb="7">
      <t>マン</t>
    </rPh>
    <phoneticPr fontId="1"/>
  </si>
  <si>
    <t>＜限度額　26万＞</t>
    <phoneticPr fontId="1"/>
  </si>
  <si>
    <t>令和８年度（R８年４月～R９年３月）国民健康保険税　試算表</t>
    <rPh sb="0" eb="2">
      <t>レイワ</t>
    </rPh>
    <rPh sb="3" eb="5">
      <t>ネンド</t>
    </rPh>
    <rPh sb="4" eb="5">
      <t>ド</t>
    </rPh>
    <rPh sb="8" eb="9">
      <t>ネン</t>
    </rPh>
    <rPh sb="10" eb="11">
      <t>ガツ</t>
    </rPh>
    <rPh sb="14" eb="15">
      <t>ネン</t>
    </rPh>
    <rPh sb="16" eb="17">
      <t>ガツ</t>
    </rPh>
    <rPh sb="18" eb="20">
      <t>コクミン</t>
    </rPh>
    <rPh sb="20" eb="22">
      <t>ケンコウ</t>
    </rPh>
    <rPh sb="22" eb="24">
      <t>ホケン</t>
    </rPh>
    <rPh sb="24" eb="25">
      <t>ゼイ</t>
    </rPh>
    <rPh sb="26" eb="28">
      <t>シサン</t>
    </rPh>
    <rPh sb="28" eb="29">
      <t>ヒョウ</t>
    </rPh>
    <phoneticPr fontId="1"/>
  </si>
  <si>
    <r>
      <t>（課税標準所得額</t>
    </r>
    <r>
      <rPr>
        <b/>
        <sz val="11"/>
        <color theme="1"/>
        <rFont val="Calibri"/>
        <family val="3"/>
      </rPr>
      <t>×</t>
    </r>
    <r>
      <rPr>
        <b/>
        <sz val="11"/>
        <color theme="1"/>
        <rFont val="HGPｺﾞｼｯｸM"/>
        <family val="3"/>
        <charset val="128"/>
      </rPr>
      <t>6.80％）</t>
    </r>
    <rPh sb="1" eb="8">
      <t>カゼイヒョウジュンショトクガク</t>
    </rPh>
    <phoneticPr fontId="1"/>
  </si>
  <si>
    <t>（１世帯　18,000円）</t>
    <rPh sb="2" eb="4">
      <t>セタイ</t>
    </rPh>
    <rPh sb="11" eb="12">
      <t>エン</t>
    </rPh>
    <phoneticPr fontId="1"/>
  </si>
  <si>
    <r>
      <t>（課税標準所得額</t>
    </r>
    <r>
      <rPr>
        <b/>
        <sz val="11"/>
        <color theme="1"/>
        <rFont val="Calibri"/>
        <family val="3"/>
      </rPr>
      <t>×</t>
    </r>
    <r>
      <rPr>
        <b/>
        <sz val="11"/>
        <color theme="1"/>
        <rFont val="HGPｺﾞｼｯｸM"/>
        <family val="3"/>
        <charset val="128"/>
      </rPr>
      <t>2.70％）</t>
    </r>
    <rPh sb="1" eb="8">
      <t>カゼイヒョウジュンショトクガク</t>
    </rPh>
    <phoneticPr fontId="1"/>
  </si>
  <si>
    <t>（１世帯　7,100円）</t>
    <rPh sb="10" eb="11">
      <t>エン</t>
    </rPh>
    <phoneticPr fontId="1"/>
  </si>
  <si>
    <r>
      <t>（課税標準所得額</t>
    </r>
    <r>
      <rPr>
        <b/>
        <sz val="11"/>
        <color theme="1"/>
        <rFont val="Calibri"/>
        <family val="3"/>
      </rPr>
      <t>×</t>
    </r>
    <r>
      <rPr>
        <b/>
        <sz val="11"/>
        <color theme="1"/>
        <rFont val="HGPｺﾞｼｯｸM"/>
        <family val="3"/>
        <charset val="128"/>
      </rPr>
      <t>1.6％）</t>
    </r>
    <rPh sb="1" eb="8">
      <t>カゼイヒョウジュンショトクガク</t>
    </rPh>
    <phoneticPr fontId="1"/>
  </si>
  <si>
    <t>＜限度額　67万＞</t>
    <rPh sb="1" eb="3">
      <t>ゲンド</t>
    </rPh>
    <rPh sb="3" eb="4">
      <t>ガク</t>
    </rPh>
    <rPh sb="7" eb="8">
      <t>マン</t>
    </rPh>
    <phoneticPr fontId="1"/>
  </si>
  <si>
    <t>＜限度額　3万＞</t>
    <phoneticPr fontId="1"/>
  </si>
  <si>
    <t>子ども・子育て支援納付金分</t>
    <rPh sb="0" eb="1">
      <t>コ</t>
    </rPh>
    <rPh sb="4" eb="6">
      <t>コソダ</t>
    </rPh>
    <rPh sb="7" eb="9">
      <t>シエン</t>
    </rPh>
    <rPh sb="9" eb="12">
      <t>ノウフキン</t>
    </rPh>
    <rPh sb="12" eb="13">
      <t>ブン</t>
    </rPh>
    <phoneticPr fontId="1"/>
  </si>
  <si>
    <t>子ども分該当</t>
    <rPh sb="0" eb="1">
      <t>コ</t>
    </rPh>
    <rPh sb="3" eb="4">
      <t>ブン</t>
    </rPh>
    <rPh sb="4" eb="6">
      <t>ガイトウ</t>
    </rPh>
    <phoneticPr fontId="1"/>
  </si>
  <si>
    <t>（子ども分）</t>
    <rPh sb="1" eb="2">
      <t>コ</t>
    </rPh>
    <phoneticPr fontId="1"/>
  </si>
  <si>
    <t>子ども分該当者</t>
    <rPh sb="0" eb="1">
      <t>コ</t>
    </rPh>
    <rPh sb="3" eb="4">
      <t>ブン</t>
    </rPh>
    <rPh sb="4" eb="7">
      <t>ガイトウシャ</t>
    </rPh>
    <phoneticPr fontId="1"/>
  </si>
  <si>
    <t>（子ども分該当者のみ）</t>
    <rPh sb="1" eb="2">
      <t>コ</t>
    </rPh>
    <rPh sb="4" eb="5">
      <t>ブン</t>
    </rPh>
    <rPh sb="5" eb="8">
      <t>ガイトウシャ</t>
    </rPh>
    <phoneticPr fontId="1"/>
  </si>
  <si>
    <t>0～18歳</t>
  </si>
  <si>
    <t>0～18歳</t>
    <rPh sb="4" eb="5">
      <t>サイ</t>
    </rPh>
    <phoneticPr fontId="1"/>
  </si>
  <si>
    <t>該当</t>
    <rPh sb="0" eb="2">
      <t>ガイトウ</t>
    </rPh>
    <phoneticPr fontId="1"/>
  </si>
  <si>
    <r>
      <t>（子ども分該当者数</t>
    </r>
    <r>
      <rPr>
        <b/>
        <sz val="11"/>
        <rFont val="Calibri"/>
        <family val="3"/>
      </rPr>
      <t>×</t>
    </r>
    <r>
      <rPr>
        <b/>
        <sz val="11"/>
        <rFont val="HGPｺﾞｼｯｸM"/>
        <family val="3"/>
        <charset val="128"/>
      </rPr>
      <t>1,433円）</t>
    </r>
    <rPh sb="1" eb="2">
      <t>コ</t>
    </rPh>
    <rPh sb="4" eb="5">
      <t>ブン</t>
    </rPh>
    <rPh sb="5" eb="8">
      <t>ガイトウシャ</t>
    </rPh>
    <rPh sb="8" eb="9">
      <t>スウ</t>
    </rPh>
    <rPh sb="15" eb="16">
      <t>エン</t>
    </rPh>
    <phoneticPr fontId="1"/>
  </si>
  <si>
    <r>
      <t>（介護分該当者数</t>
    </r>
    <r>
      <rPr>
        <b/>
        <sz val="11"/>
        <rFont val="Calibri"/>
        <family val="3"/>
      </rPr>
      <t>×</t>
    </r>
    <r>
      <rPr>
        <b/>
        <sz val="11"/>
        <rFont val="HGPｺﾞｼｯｸM"/>
        <family val="3"/>
        <charset val="128"/>
      </rPr>
      <t>14,000円）</t>
    </r>
    <rPh sb="1" eb="3">
      <t>カイゴ</t>
    </rPh>
    <rPh sb="3" eb="4">
      <t>ブン</t>
    </rPh>
    <rPh sb="4" eb="6">
      <t>ガイトウ</t>
    </rPh>
    <rPh sb="15" eb="16">
      <t>エン</t>
    </rPh>
    <phoneticPr fontId="1"/>
  </si>
  <si>
    <r>
      <t>（加入者数</t>
    </r>
    <r>
      <rPr>
        <b/>
        <sz val="11"/>
        <rFont val="Calibri"/>
        <family val="3"/>
      </rPr>
      <t>×</t>
    </r>
    <r>
      <rPr>
        <b/>
        <sz val="11"/>
        <rFont val="HGPｺﾞｼｯｸM"/>
        <family val="3"/>
        <charset val="128"/>
      </rPr>
      <t>9,000円）</t>
    </r>
    <rPh sb="11" eb="12">
      <t>エン</t>
    </rPh>
    <phoneticPr fontId="1"/>
  </si>
  <si>
    <r>
      <t>（加入者数</t>
    </r>
    <r>
      <rPr>
        <b/>
        <sz val="11"/>
        <rFont val="Calibri"/>
        <family val="3"/>
      </rPr>
      <t>×</t>
    </r>
    <r>
      <rPr>
        <b/>
        <sz val="11"/>
        <rFont val="HGPｺﾞｼｯｸM"/>
        <family val="3"/>
        <charset val="128"/>
      </rPr>
      <t>21,000円）</t>
    </r>
    <rPh sb="1" eb="4">
      <t>カニュウシャ</t>
    </rPh>
    <rPh sb="4" eb="5">
      <t>スウ</t>
    </rPh>
    <rPh sb="12" eb="13">
      <t>エン</t>
    </rPh>
    <phoneticPr fontId="1"/>
  </si>
  <si>
    <t>年間保険税額（医療+高齢+介護+子ども）</t>
    <rPh sb="0" eb="2">
      <t>ネンカン</t>
    </rPh>
    <rPh sb="2" eb="4">
      <t>ホケン</t>
    </rPh>
    <rPh sb="4" eb="6">
      <t>ゼイガク</t>
    </rPh>
    <rPh sb="7" eb="9">
      <t>イリョウ</t>
    </rPh>
    <rPh sb="10" eb="12">
      <t>コウレイ</t>
    </rPh>
    <rPh sb="13" eb="15">
      <t>カイゴ</t>
    </rPh>
    <rPh sb="16" eb="17">
      <t>コ</t>
    </rPh>
    <phoneticPr fontId="1"/>
  </si>
  <si>
    <r>
      <t>（課税標準所得額</t>
    </r>
    <r>
      <rPr>
        <b/>
        <sz val="11"/>
        <color theme="1"/>
        <rFont val="Calibri"/>
        <family val="3"/>
      </rPr>
      <t>×</t>
    </r>
    <r>
      <rPr>
        <b/>
        <sz val="11"/>
        <color theme="1"/>
        <rFont val="HGPｺﾞｼｯｸM"/>
        <family val="3"/>
        <charset val="128"/>
      </rPr>
      <t>0.26％）</t>
    </r>
    <rPh sb="1" eb="8">
      <t>カゼイヒョウジュンショトクガク</t>
    </rPh>
    <phoneticPr fontId="1"/>
  </si>
  <si>
    <t>★子ども・子育て支援納付金分の均等割には、18歳以上被保険者均等割額（1人28円）も含みます。</t>
    <rPh sb="36" eb="37">
      <t>ヒト</t>
    </rPh>
    <rPh sb="39" eb="40">
      <t>エン</t>
    </rPh>
    <phoneticPr fontId="1"/>
  </si>
  <si>
    <t>65～74歳</t>
    <rPh sb="5" eb="6">
      <t>サイ</t>
    </rPh>
    <phoneticPr fontId="1"/>
  </si>
  <si>
    <t>40～64歳</t>
    <rPh sb="5" eb="6">
      <t>サイ</t>
    </rPh>
    <phoneticPr fontId="1"/>
  </si>
  <si>
    <t>19～39歳</t>
  </si>
  <si>
    <t>19～39歳</t>
    <rPh sb="5" eb="6">
      <t>サイ</t>
    </rPh>
    <phoneticPr fontId="1"/>
  </si>
  <si>
    <t>令和８年度（R８年４月～R９年３月）国民健康保険税　試算表（記入例）</t>
    <rPh sb="0" eb="2">
      <t>レイワ</t>
    </rPh>
    <rPh sb="3" eb="5">
      <t>ネンド</t>
    </rPh>
    <rPh sb="4" eb="5">
      <t>ド</t>
    </rPh>
    <rPh sb="8" eb="9">
      <t>ネン</t>
    </rPh>
    <rPh sb="10" eb="11">
      <t>ガツ</t>
    </rPh>
    <rPh sb="14" eb="15">
      <t>ネン</t>
    </rPh>
    <rPh sb="16" eb="17">
      <t>ガツ</t>
    </rPh>
    <rPh sb="18" eb="20">
      <t>コクミン</t>
    </rPh>
    <rPh sb="20" eb="22">
      <t>ケンコウ</t>
    </rPh>
    <rPh sb="22" eb="24">
      <t>ホケン</t>
    </rPh>
    <rPh sb="24" eb="25">
      <t>ゼイ</t>
    </rPh>
    <rPh sb="26" eb="28">
      <t>シサン</t>
    </rPh>
    <rPh sb="28" eb="29">
      <t>ヒョウ</t>
    </rPh>
    <rPh sb="30" eb="3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</si>
</sst>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&quot;人&quot;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b/>
      <i/>
      <sz val="14"/>
      <color rgb="FFFF0000"/>
      <name val="HGP創英角ｺﾞｼｯｸUB"/>
      <family val="3"/>
      <charset val="128"/>
    </font>
    <font>
      <sz val="10"/>
      <color rgb="FFFF0000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u/>
      <sz val="11"/>
      <color rgb="FFFF0000"/>
      <name val="HGPｺﾞｼｯｸM"/>
      <family val="3"/>
      <charset val="128"/>
    </font>
    <font>
      <b/>
      <sz val="18"/>
      <name val="HGP創英角ﾎﾟｯﾌﾟ体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Calibri"/>
      <family val="3"/>
    </font>
    <font>
      <b/>
      <sz val="11"/>
      <name val="Calibri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18FE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F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dotted">
        <color indexed="64"/>
      </top>
      <bottom style="thin">
        <color indexed="64"/>
      </bottom>
      <diagonal/>
    </border>
    <border>
      <left style="double">
        <color auto="1"/>
      </left>
      <right/>
      <top style="dotted">
        <color indexed="64"/>
      </top>
      <bottom style="double">
        <color auto="1"/>
      </bottom>
      <diagonal/>
    </border>
    <border>
      <left/>
      <right/>
      <top style="dotted">
        <color indexed="64"/>
      </top>
      <bottom style="double">
        <color auto="1"/>
      </bottom>
      <diagonal/>
    </border>
    <border>
      <left/>
      <right style="double">
        <color auto="1"/>
      </right>
      <top style="dotted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1" xfId="0" applyNumberFormat="1" applyFont="1" applyBorder="1" applyAlignment="1" applyProtection="1">
      <alignment vertical="center"/>
      <protection hidden="1"/>
    </xf>
    <xf numFmtId="176" fontId="2" fillId="0" borderId="3" xfId="0" applyNumberFormat="1" applyFont="1" applyBorder="1" applyAlignment="1" applyProtection="1">
      <alignment vertical="center"/>
      <protection hidden="1"/>
    </xf>
    <xf numFmtId="176" fontId="2" fillId="0" borderId="5" xfId="0" applyNumberFormat="1" applyFont="1" applyBorder="1" applyAlignment="1" applyProtection="1">
      <alignment vertical="center"/>
      <protection hidden="1"/>
    </xf>
    <xf numFmtId="176" fontId="6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3" borderId="29" xfId="0" applyFont="1" applyFill="1" applyBorder="1" applyAlignment="1" applyProtection="1">
      <alignment horizontal="center" vertical="center" shrinkToFit="1"/>
      <protection locked="0"/>
    </xf>
    <xf numFmtId="0" fontId="2" fillId="3" borderId="30" xfId="0" applyFont="1" applyFill="1" applyBorder="1" applyAlignment="1" applyProtection="1">
      <alignment horizontal="center" vertical="center" shrinkToFit="1"/>
      <protection locked="0"/>
    </xf>
    <xf numFmtId="0" fontId="2" fillId="3" borderId="31" xfId="0" applyFont="1" applyFill="1" applyBorder="1" applyAlignment="1" applyProtection="1">
      <alignment horizontal="center"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/>
      <protection locked="0"/>
    </xf>
    <xf numFmtId="176" fontId="2" fillId="3" borderId="34" xfId="0" applyNumberFormat="1" applyFont="1" applyFill="1" applyBorder="1" applyAlignment="1" applyProtection="1">
      <alignment vertical="center"/>
      <protection locked="0"/>
    </xf>
    <xf numFmtId="176" fontId="2" fillId="3" borderId="36" xfId="0" applyNumberFormat="1" applyFont="1" applyFill="1" applyBorder="1" applyAlignment="1" applyProtection="1">
      <alignment vertical="center"/>
      <protection locked="0"/>
    </xf>
    <xf numFmtId="0" fontId="2" fillId="4" borderId="1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177" fontId="2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3" fillId="5" borderId="15" xfId="0" applyNumberFormat="1" applyFont="1" applyFill="1" applyBorder="1" applyAlignment="1">
      <alignment horizontal="center" vertical="center"/>
    </xf>
    <xf numFmtId="176" fontId="13" fillId="5" borderId="0" xfId="0" applyNumberFormat="1" applyFont="1" applyFill="1" applyBorder="1" applyAlignment="1">
      <alignment horizontal="center" vertical="center"/>
    </xf>
    <xf numFmtId="176" fontId="13" fillId="5" borderId="0" xfId="0" applyNumberFormat="1" applyFont="1" applyFill="1" applyBorder="1" applyAlignment="1">
      <alignment horizontal="left" vertical="center"/>
    </xf>
    <xf numFmtId="176" fontId="13" fillId="5" borderId="16" xfId="0" applyNumberFormat="1" applyFont="1" applyFill="1" applyBorder="1" applyAlignment="1">
      <alignment horizontal="left" vertical="center"/>
    </xf>
    <xf numFmtId="176" fontId="13" fillId="5" borderId="23" xfId="0" applyNumberFormat="1" applyFont="1" applyFill="1" applyBorder="1" applyAlignment="1">
      <alignment horizontal="center" vertical="center"/>
    </xf>
    <xf numFmtId="176" fontId="13" fillId="5" borderId="24" xfId="0" applyNumberFormat="1" applyFont="1" applyFill="1" applyBorder="1" applyAlignment="1">
      <alignment horizontal="center" vertical="center"/>
    </xf>
    <xf numFmtId="176" fontId="13" fillId="5" borderId="24" xfId="0" applyNumberFormat="1" applyFont="1" applyFill="1" applyBorder="1" applyAlignment="1">
      <alignment horizontal="left" vertical="center"/>
    </xf>
    <xf numFmtId="176" fontId="13" fillId="5" borderId="25" xfId="0" applyNumberFormat="1" applyFont="1" applyFill="1" applyBorder="1" applyAlignment="1">
      <alignment horizontal="left" vertical="center"/>
    </xf>
    <xf numFmtId="176" fontId="13" fillId="5" borderId="18" xfId="0" applyNumberFormat="1" applyFont="1" applyFill="1" applyBorder="1" applyAlignment="1">
      <alignment horizontal="center" vertical="center"/>
    </xf>
    <xf numFmtId="176" fontId="13" fillId="5" borderId="17" xfId="0" applyNumberFormat="1" applyFont="1" applyFill="1" applyBorder="1" applyAlignment="1">
      <alignment horizontal="center" vertical="center"/>
    </xf>
    <xf numFmtId="176" fontId="13" fillId="5" borderId="17" xfId="0" applyNumberFormat="1" applyFont="1" applyFill="1" applyBorder="1" applyAlignment="1">
      <alignment horizontal="left" vertical="center"/>
    </xf>
    <xf numFmtId="176" fontId="13" fillId="5" borderId="19" xfId="0" applyNumberFormat="1" applyFont="1" applyFill="1" applyBorder="1" applyAlignment="1">
      <alignment horizontal="left" vertical="center"/>
    </xf>
    <xf numFmtId="176" fontId="12" fillId="5" borderId="20" xfId="0" applyNumberFormat="1" applyFont="1" applyFill="1" applyBorder="1" applyAlignment="1">
      <alignment horizontal="center" vertical="center"/>
    </xf>
    <xf numFmtId="176" fontId="12" fillId="5" borderId="14" xfId="0" applyNumberFormat="1" applyFont="1" applyFill="1" applyBorder="1" applyAlignment="1">
      <alignment horizontal="center" vertical="center"/>
    </xf>
    <xf numFmtId="176" fontId="12" fillId="5" borderId="21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76" fontId="2" fillId="5" borderId="18" xfId="0" applyNumberFormat="1" applyFont="1" applyFill="1" applyBorder="1" applyAlignment="1">
      <alignment horizontal="center" vertical="center"/>
    </xf>
    <xf numFmtId="176" fontId="2" fillId="5" borderId="17" xfId="0" applyNumberFormat="1" applyFont="1" applyFill="1" applyBorder="1" applyAlignment="1">
      <alignment horizontal="center" vertical="center"/>
    </xf>
    <xf numFmtId="176" fontId="13" fillId="2" borderId="23" xfId="0" applyNumberFormat="1" applyFont="1" applyFill="1" applyBorder="1" applyAlignment="1">
      <alignment horizontal="center" vertical="center"/>
    </xf>
    <xf numFmtId="176" fontId="13" fillId="2" borderId="24" xfId="0" applyNumberFormat="1" applyFont="1" applyFill="1" applyBorder="1" applyAlignment="1">
      <alignment horizontal="center" vertical="center"/>
    </xf>
    <xf numFmtId="176" fontId="13" fillId="2" borderId="24" xfId="0" applyNumberFormat="1" applyFont="1" applyFill="1" applyBorder="1" applyAlignment="1">
      <alignment horizontal="left" vertical="center"/>
    </xf>
    <xf numFmtId="176" fontId="13" fillId="2" borderId="25" xfId="0" applyNumberFormat="1" applyFont="1" applyFill="1" applyBorder="1" applyAlignment="1">
      <alignment horizontal="left" vertical="center"/>
    </xf>
    <xf numFmtId="176" fontId="13" fillId="4" borderId="23" xfId="0" applyNumberFormat="1" applyFont="1" applyFill="1" applyBorder="1" applyAlignment="1">
      <alignment horizontal="right" vertical="center"/>
    </xf>
    <xf numFmtId="176" fontId="13" fillId="4" borderId="24" xfId="0" applyNumberFormat="1" applyFont="1" applyFill="1" applyBorder="1" applyAlignment="1">
      <alignment horizontal="right" vertical="center"/>
    </xf>
    <xf numFmtId="176" fontId="13" fillId="2" borderId="15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left" vertical="center"/>
    </xf>
    <xf numFmtId="176" fontId="13" fillId="2" borderId="16" xfId="0" applyNumberFormat="1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76" fontId="13" fillId="4" borderId="15" xfId="0" applyNumberFormat="1" applyFont="1" applyFill="1" applyBorder="1" applyAlignment="1">
      <alignment horizontal="right" vertical="center"/>
    </xf>
    <xf numFmtId="176" fontId="13" fillId="4" borderId="0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left" vertical="center"/>
    </xf>
    <xf numFmtId="176" fontId="2" fillId="2" borderId="19" xfId="0" applyNumberFormat="1" applyFont="1" applyFill="1" applyBorder="1" applyAlignment="1">
      <alignment horizontal="left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176" fontId="13" fillId="2" borderId="18" xfId="0" applyNumberFormat="1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horizontal="left" vertical="center"/>
    </xf>
    <xf numFmtId="176" fontId="13" fillId="2" borderId="19" xfId="0" applyNumberFormat="1" applyFont="1" applyFill="1" applyBorder="1" applyAlignment="1">
      <alignment horizontal="left" vertical="center"/>
    </xf>
    <xf numFmtId="176" fontId="13" fillId="4" borderId="18" xfId="0" applyNumberFormat="1" applyFont="1" applyFill="1" applyBorder="1" applyAlignment="1">
      <alignment horizontal="right" vertical="center"/>
    </xf>
    <xf numFmtId="176" fontId="13" fillId="4" borderId="17" xfId="0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2" fillId="4" borderId="18" xfId="0" applyNumberFormat="1" applyFont="1" applyFill="1" applyBorder="1" applyAlignment="1">
      <alignment horizontal="right" vertical="center"/>
    </xf>
    <xf numFmtId="176" fontId="2" fillId="4" borderId="17" xfId="0" applyNumberFormat="1" applyFont="1" applyFill="1" applyBorder="1" applyAlignment="1">
      <alignment horizontal="right" vertical="center"/>
    </xf>
    <xf numFmtId="176" fontId="12" fillId="5" borderId="38" xfId="0" applyNumberFormat="1" applyFont="1" applyFill="1" applyBorder="1" applyAlignment="1">
      <alignment horizontal="center" vertical="center"/>
    </xf>
    <xf numFmtId="176" fontId="12" fillId="5" borderId="39" xfId="0" applyNumberFormat="1" applyFont="1" applyFill="1" applyBorder="1" applyAlignment="1">
      <alignment horizontal="center" vertical="center"/>
    </xf>
    <xf numFmtId="176" fontId="12" fillId="5" borderId="40" xfId="0" applyNumberFormat="1" applyFont="1" applyFill="1" applyBorder="1" applyAlignment="1">
      <alignment horizontal="center" vertical="center"/>
    </xf>
    <xf numFmtId="176" fontId="12" fillId="5" borderId="41" xfId="0" applyNumberFormat="1" applyFont="1" applyFill="1" applyBorder="1" applyAlignment="1">
      <alignment horizontal="center" vertical="center"/>
    </xf>
    <xf numFmtId="176" fontId="12" fillId="5" borderId="42" xfId="0" applyNumberFormat="1" applyFont="1" applyFill="1" applyBorder="1" applyAlignment="1">
      <alignment horizontal="center" vertical="center"/>
    </xf>
    <xf numFmtId="176" fontId="12" fillId="5" borderId="4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5" borderId="17" xfId="0" applyNumberFormat="1" applyFont="1" applyFill="1" applyBorder="1" applyAlignment="1">
      <alignment horizontal="left" vertical="center"/>
    </xf>
    <xf numFmtId="176" fontId="2" fillId="5" borderId="19" xfId="0" applyNumberFormat="1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6" fontId="2" fillId="6" borderId="18" xfId="0" applyNumberFormat="1" applyFont="1" applyFill="1" applyBorder="1" applyAlignment="1">
      <alignment horizontal="center" vertical="center"/>
    </xf>
    <xf numFmtId="176" fontId="2" fillId="6" borderId="17" xfId="0" applyNumberFormat="1" applyFont="1" applyFill="1" applyBorder="1" applyAlignment="1">
      <alignment horizontal="center" vertical="center"/>
    </xf>
    <xf numFmtId="176" fontId="2" fillId="6" borderId="17" xfId="0" applyNumberFormat="1" applyFont="1" applyFill="1" applyBorder="1" applyAlignment="1">
      <alignment horizontal="left" vertical="center"/>
    </xf>
    <xf numFmtId="176" fontId="2" fillId="6" borderId="19" xfId="0" applyNumberFormat="1" applyFont="1" applyFill="1" applyBorder="1" applyAlignment="1">
      <alignment horizontal="left" vertical="center"/>
    </xf>
    <xf numFmtId="176" fontId="12" fillId="6" borderId="20" xfId="0" applyNumberFormat="1" applyFont="1" applyFill="1" applyBorder="1" applyAlignment="1">
      <alignment horizontal="center" vertical="center"/>
    </xf>
    <xf numFmtId="176" fontId="12" fillId="6" borderId="14" xfId="0" applyNumberFormat="1" applyFont="1" applyFill="1" applyBorder="1" applyAlignment="1">
      <alignment horizontal="center" vertical="center"/>
    </xf>
    <xf numFmtId="176" fontId="12" fillId="6" borderId="21" xfId="0" applyNumberFormat="1" applyFont="1" applyFill="1" applyBorder="1" applyAlignment="1">
      <alignment horizontal="center" vertical="center"/>
    </xf>
    <xf numFmtId="176" fontId="13" fillId="6" borderId="23" xfId="0" applyNumberFormat="1" applyFont="1" applyFill="1" applyBorder="1" applyAlignment="1">
      <alignment horizontal="center" vertical="center"/>
    </xf>
    <xf numFmtId="176" fontId="13" fillId="6" borderId="24" xfId="0" applyNumberFormat="1" applyFont="1" applyFill="1" applyBorder="1" applyAlignment="1">
      <alignment horizontal="center" vertical="center"/>
    </xf>
    <xf numFmtId="176" fontId="13" fillId="6" borderId="24" xfId="0" applyNumberFormat="1" applyFont="1" applyFill="1" applyBorder="1" applyAlignment="1">
      <alignment horizontal="left" vertical="center"/>
    </xf>
    <xf numFmtId="176" fontId="13" fillId="6" borderId="25" xfId="0" applyNumberFormat="1" applyFont="1" applyFill="1" applyBorder="1" applyAlignment="1">
      <alignment horizontal="left" vertical="center"/>
    </xf>
    <xf numFmtId="176" fontId="13" fillId="6" borderId="18" xfId="0" applyNumberFormat="1" applyFont="1" applyFill="1" applyBorder="1" applyAlignment="1">
      <alignment horizontal="center" vertical="center"/>
    </xf>
    <xf numFmtId="176" fontId="13" fillId="6" borderId="17" xfId="0" applyNumberFormat="1" applyFont="1" applyFill="1" applyBorder="1" applyAlignment="1">
      <alignment horizontal="center" vertical="center"/>
    </xf>
    <xf numFmtId="176" fontId="13" fillId="6" borderId="17" xfId="0" applyNumberFormat="1" applyFont="1" applyFill="1" applyBorder="1" applyAlignment="1">
      <alignment horizontal="left" vertical="center"/>
    </xf>
    <xf numFmtId="176" fontId="13" fillId="6" borderId="19" xfId="0" applyNumberFormat="1" applyFont="1" applyFill="1" applyBorder="1" applyAlignment="1">
      <alignment horizontal="left" vertical="center"/>
    </xf>
    <xf numFmtId="176" fontId="12" fillId="6" borderId="38" xfId="0" applyNumberFormat="1" applyFont="1" applyFill="1" applyBorder="1" applyAlignment="1">
      <alignment horizontal="center" vertical="center"/>
    </xf>
    <xf numFmtId="176" fontId="12" fillId="6" borderId="39" xfId="0" applyNumberFormat="1" applyFont="1" applyFill="1" applyBorder="1" applyAlignment="1">
      <alignment horizontal="center" vertical="center"/>
    </xf>
    <xf numFmtId="176" fontId="12" fillId="6" borderId="40" xfId="0" applyNumberFormat="1" applyFont="1" applyFill="1" applyBorder="1" applyAlignment="1">
      <alignment horizontal="center" vertical="center"/>
    </xf>
    <xf numFmtId="176" fontId="12" fillId="6" borderId="41" xfId="0" applyNumberFormat="1" applyFont="1" applyFill="1" applyBorder="1" applyAlignment="1">
      <alignment horizontal="center" vertical="center"/>
    </xf>
    <xf numFmtId="176" fontId="12" fillId="6" borderId="42" xfId="0" applyNumberFormat="1" applyFont="1" applyFill="1" applyBorder="1" applyAlignment="1">
      <alignment horizontal="center" vertical="center"/>
    </xf>
    <xf numFmtId="176" fontId="12" fillId="6" borderId="43" xfId="0" applyNumberFormat="1" applyFont="1" applyFill="1" applyBorder="1" applyAlignment="1">
      <alignment horizontal="center" vertical="center"/>
    </xf>
    <xf numFmtId="176" fontId="13" fillId="6" borderId="15" xfId="0" applyNumberFormat="1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left" vertical="center"/>
    </xf>
    <xf numFmtId="176" fontId="13" fillId="6" borderId="16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F9"/>
      <color rgb="FFF5ADEC"/>
      <color rgb="FFF18FE5"/>
      <color rgb="FFBCDD43"/>
      <color rgb="FFFFFF99"/>
      <color rgb="FFED7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0</xdr:rowOff>
    </xdr:from>
    <xdr:to>
      <xdr:col>4</xdr:col>
      <xdr:colOff>0</xdr:colOff>
      <xdr:row>20</xdr:row>
      <xdr:rowOff>123825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4300" y="533400"/>
          <a:ext cx="2628900" cy="2952750"/>
        </a:xfrm>
        <a:prstGeom prst="wedgeRoundRectCallout">
          <a:avLst>
            <a:gd name="adj1" fmla="val 62982"/>
            <a:gd name="adj2" fmla="val -3296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計算方法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●加入予定者の年齢・所得について、　　</a:t>
          </a:r>
          <a:r>
            <a:rPr lang="ja-JP" altLang="en-US" sz="1100" b="1" i="0" u="none" strike="noStrike" baseline="0">
              <a:solidFill>
                <a:srgbClr val="F18FE5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欄に入力してください。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</a:t>
          </a:r>
          <a:r>
            <a:rPr lang="ja-JP" altLang="en-US" sz="1000" b="1" i="0" u="none" strike="noStrike" baseline="0">
              <a:solidFill>
                <a:srgbClr val="F18FE5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欄をクリックし、右に出てくる▼から、該当する年齢を選択してください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1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加入者数は必ず確認してください。人数が違うと正しい計算ができません。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●前年所得欄には、収入ではなく、所得をお入れください。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（例／給与所得の源泉徴収票は、給与所得控除後の金額。確定申告書は、⑫合計所得金額（山林所得などがある場合は⑫に足した金額）。）　　　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466725</xdr:colOff>
      <xdr:row>14</xdr:row>
      <xdr:rowOff>19050</xdr:rowOff>
    </xdr:from>
    <xdr:to>
      <xdr:col>6</xdr:col>
      <xdr:colOff>466725</xdr:colOff>
      <xdr:row>15</xdr:row>
      <xdr:rowOff>180975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371975" y="3371850"/>
          <a:ext cx="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14</xdr:row>
      <xdr:rowOff>28575</xdr:rowOff>
    </xdr:from>
    <xdr:to>
      <xdr:col>11</xdr:col>
      <xdr:colOff>600075</xdr:colOff>
      <xdr:row>15</xdr:row>
      <xdr:rowOff>28575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7267575" y="2895600"/>
          <a:ext cx="0" cy="190500"/>
        </a:xfrm>
        <a:prstGeom prst="straightConnector1">
          <a:avLst/>
        </a:prstGeom>
        <a:ln w="3175">
          <a:headEnd type="none" w="med" len="sm"/>
          <a:tailEnd type="arrow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47624</xdr:colOff>
      <xdr:row>21</xdr:row>
      <xdr:rowOff>66676</xdr:rowOff>
    </xdr:from>
    <xdr:to>
      <xdr:col>4</xdr:col>
      <xdr:colOff>304800</xdr:colOff>
      <xdr:row>36</xdr:row>
      <xdr:rowOff>123825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7624" y="3790951"/>
          <a:ext cx="3000376" cy="3514724"/>
        </a:xfrm>
        <a:prstGeom prst="wedgeRoundRectCallout">
          <a:avLst>
            <a:gd name="adj1" fmla="val -4384"/>
            <a:gd name="adj2" fmla="val -1344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★★注意★★</a:t>
          </a:r>
          <a:endParaRPr lang="en-US" altLang="ja-JP" sz="16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この計算表でできるのは、あくまでも簡易的な計算であり、実際の保険税額とは一致しない場合があります。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令和８年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度(令和８年４月～令和９年３月)の保険税額の計算であるため、それ以外の期間とは計算方法が異なります。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●年度途中で加入者や所得の増減があった場合には、税額が変更になる場合もあります。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●所得の種類や世帯状況によっては、この試算表では計算できない場合があります。詳しくは税務課市民税係までお尋ねください。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0</xdr:rowOff>
    </xdr:from>
    <xdr:to>
      <xdr:col>4</xdr:col>
      <xdr:colOff>0</xdr:colOff>
      <xdr:row>20</xdr:row>
      <xdr:rowOff>123825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96E06A7A-1E33-49C1-9EF2-7843D7A764F4}"/>
            </a:ext>
          </a:extLst>
        </xdr:cNvPr>
        <xdr:cNvSpPr>
          <a:spLocks noChangeArrowheads="1"/>
        </xdr:cNvSpPr>
      </xdr:nvSpPr>
      <xdr:spPr bwMode="auto">
        <a:xfrm>
          <a:off x="114300" y="533400"/>
          <a:ext cx="2628900" cy="3524250"/>
        </a:xfrm>
        <a:prstGeom prst="wedgeRoundRectCallout">
          <a:avLst>
            <a:gd name="adj1" fmla="val 62982"/>
            <a:gd name="adj2" fmla="val -3296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計算方法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●加入予定者の年齢・所得について、　　</a:t>
          </a:r>
          <a:r>
            <a:rPr lang="ja-JP" altLang="en-US" sz="1100" b="1" i="0" u="none" strike="noStrike" baseline="0">
              <a:solidFill>
                <a:srgbClr val="F18FE5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欄に入力してください。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</a:t>
          </a:r>
          <a:r>
            <a:rPr lang="ja-JP" altLang="en-US" sz="1000" b="1" i="0" u="none" strike="noStrike" baseline="0">
              <a:solidFill>
                <a:srgbClr val="F18FE5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欄をクリックし、右に出てくる▼から、該当する年齢を選択してください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1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加入者数は必ず確認してください。人数が違うと正しい計算ができません。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●前年所得欄には、収入ではなく、所得をお入れください。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（例／給与所得の源泉徴収票は、給与所得控除後の金額。確定申告書は、⑫合計所得金額（山林所得などがある場合は⑫に足した金額）。）　　　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466725</xdr:colOff>
      <xdr:row>14</xdr:row>
      <xdr:rowOff>19050</xdr:rowOff>
    </xdr:from>
    <xdr:to>
      <xdr:col>6</xdr:col>
      <xdr:colOff>466725</xdr:colOff>
      <xdr:row>15</xdr:row>
      <xdr:rowOff>180975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DF62D52-6E00-4F59-ABE3-CAB8433358B5}"/>
            </a:ext>
          </a:extLst>
        </xdr:cNvPr>
        <xdr:cNvCxnSpPr/>
      </xdr:nvCxnSpPr>
      <xdr:spPr>
        <a:xfrm>
          <a:off x="4371975" y="2809875"/>
          <a:ext cx="0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14</xdr:row>
      <xdr:rowOff>28575</xdr:rowOff>
    </xdr:from>
    <xdr:to>
      <xdr:col>11</xdr:col>
      <xdr:colOff>600075</xdr:colOff>
      <xdr:row>15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836E581-CE35-4DCB-B8E6-1486D7D76D77}"/>
            </a:ext>
          </a:extLst>
        </xdr:cNvPr>
        <xdr:cNvCxnSpPr/>
      </xdr:nvCxnSpPr>
      <xdr:spPr>
        <a:xfrm>
          <a:off x="7267575" y="2819400"/>
          <a:ext cx="0" cy="190500"/>
        </a:xfrm>
        <a:prstGeom prst="straightConnector1">
          <a:avLst/>
        </a:prstGeom>
        <a:ln w="3175">
          <a:headEnd type="none" w="med" len="sm"/>
          <a:tailEnd type="arrow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47624</xdr:colOff>
      <xdr:row>21</xdr:row>
      <xdr:rowOff>66676</xdr:rowOff>
    </xdr:from>
    <xdr:to>
      <xdr:col>4</xdr:col>
      <xdr:colOff>304800</xdr:colOff>
      <xdr:row>36</xdr:row>
      <xdr:rowOff>123825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D377836D-C889-40A3-AB12-E10E6CAF6394}"/>
            </a:ext>
          </a:extLst>
        </xdr:cNvPr>
        <xdr:cNvSpPr>
          <a:spLocks noChangeArrowheads="1"/>
        </xdr:cNvSpPr>
      </xdr:nvSpPr>
      <xdr:spPr bwMode="auto">
        <a:xfrm>
          <a:off x="47624" y="4171951"/>
          <a:ext cx="3000376" cy="3514724"/>
        </a:xfrm>
        <a:prstGeom prst="wedgeRoundRectCallout">
          <a:avLst>
            <a:gd name="adj1" fmla="val -4384"/>
            <a:gd name="adj2" fmla="val -1344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★★注意★★</a:t>
          </a:r>
          <a:endParaRPr lang="en-US" altLang="ja-JP" sz="16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この計算表でできるのは、あくまでも簡易的な計算であり、実際の保険税額とは一致しない場合があります。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令和８年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度(令和８年４月～令和９年３月)の保険税額の計算であるため、それ以外の期間とは計算方法が異なります。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●年度途中で加入者や所得の増減があった場合には、税額が変更になる場合もあります。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●所得の種類や世帯状況によっては、この試算表では計算できない場合があります。詳しくは税務課市民税係までお尋ねください。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63953</xdr:colOff>
      <xdr:row>6</xdr:row>
      <xdr:rowOff>54429</xdr:rowOff>
    </xdr:from>
    <xdr:to>
      <xdr:col>5</xdr:col>
      <xdr:colOff>38100</xdr:colOff>
      <xdr:row>18</xdr:row>
      <xdr:rowOff>142875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35AAECA-189B-4ABB-AD47-C84D50CD0814}"/>
            </a:ext>
          </a:extLst>
        </xdr:cNvPr>
        <xdr:cNvSpPr/>
      </xdr:nvSpPr>
      <xdr:spPr>
        <a:xfrm>
          <a:off x="63953" y="1321254"/>
          <a:ext cx="3079297" cy="2374446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４人世帯で試算する場合</a:t>
          </a:r>
          <a:endParaRPr kumimoji="1" lang="en-US" altLang="ja-JP" sz="13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①夫・６６歳　所得３５０万円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②妻・５７歳　所得２００万円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③子・３０歳　所得４８万円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④子・１６歳　所得０万円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802821</xdr:colOff>
      <xdr:row>8</xdr:row>
      <xdr:rowOff>176893</xdr:rowOff>
    </xdr:from>
    <xdr:to>
      <xdr:col>17</xdr:col>
      <xdr:colOff>545646</xdr:colOff>
      <xdr:row>12</xdr:row>
      <xdr:rowOff>157843</xdr:rowOff>
    </xdr:to>
    <xdr:sp macro="" textlink="">
      <xdr:nvSpPr>
        <xdr:cNvPr id="7" name="四角形吹き出し 7">
          <a:extLst>
            <a:ext uri="{FF2B5EF4-FFF2-40B4-BE49-F238E27FC236}">
              <a16:creationId xmlns:a16="http://schemas.microsoft.com/office/drawing/2014/main" id="{E3B192A9-B2E2-418E-A5A0-7993076CA791}"/>
            </a:ext>
          </a:extLst>
        </xdr:cNvPr>
        <xdr:cNvSpPr/>
      </xdr:nvSpPr>
      <xdr:spPr>
        <a:xfrm>
          <a:off x="7456714" y="1836964"/>
          <a:ext cx="2124075" cy="742950"/>
        </a:xfrm>
        <a:prstGeom prst="wedgeRectCallout">
          <a:avLst>
            <a:gd name="adj1" fmla="val 25768"/>
            <a:gd name="adj2" fmla="val -9658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夫と子は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64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歳ではないので、介護納付分の課税標準所得額欄は０円となります。</a:t>
          </a:r>
        </a:p>
      </xdr:txBody>
    </xdr:sp>
    <xdr:clientData/>
  </xdr:twoCellAnchor>
  <xdr:twoCellAnchor>
    <xdr:from>
      <xdr:col>17</xdr:col>
      <xdr:colOff>289831</xdr:colOff>
      <xdr:row>33</xdr:row>
      <xdr:rowOff>122463</xdr:rowOff>
    </xdr:from>
    <xdr:to>
      <xdr:col>21</xdr:col>
      <xdr:colOff>283028</xdr:colOff>
      <xdr:row>36</xdr:row>
      <xdr:rowOff>81642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C690E00F-261E-4E8B-9B34-733B430767B3}"/>
            </a:ext>
          </a:extLst>
        </xdr:cNvPr>
        <xdr:cNvSpPr/>
      </xdr:nvSpPr>
      <xdr:spPr>
        <a:xfrm>
          <a:off x="9338581" y="6923313"/>
          <a:ext cx="2136322" cy="721179"/>
        </a:xfrm>
        <a:prstGeom prst="wedgeRectCallout">
          <a:avLst>
            <a:gd name="adj1" fmla="val -24992"/>
            <a:gd name="adj2" fmla="val -7202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限度額を超える場合、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限度額を超えた金額は、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国保税には加算されません。</a:t>
          </a:r>
        </a:p>
      </xdr:txBody>
    </xdr:sp>
    <xdr:clientData/>
  </xdr:twoCellAnchor>
  <xdr:twoCellAnchor>
    <xdr:from>
      <xdr:col>5</xdr:col>
      <xdr:colOff>13608</xdr:colOff>
      <xdr:row>35</xdr:row>
      <xdr:rowOff>231321</xdr:rowOff>
    </xdr:from>
    <xdr:to>
      <xdr:col>12</xdr:col>
      <xdr:colOff>95250</xdr:colOff>
      <xdr:row>40</xdr:row>
      <xdr:rowOff>72119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CA95DDD-EA0B-4D34-BE86-7DB98160A3E4}"/>
            </a:ext>
          </a:extLst>
        </xdr:cNvPr>
        <xdr:cNvSpPr/>
      </xdr:nvSpPr>
      <xdr:spPr bwMode="auto">
        <a:xfrm>
          <a:off x="3118758" y="7489371"/>
          <a:ext cx="4720317" cy="831398"/>
        </a:xfrm>
        <a:prstGeom prst="wedgeRectCallout">
          <a:avLst>
            <a:gd name="adj1" fmla="val 14004"/>
            <a:gd name="adj2" fmla="val -76349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ここに算出されるのは年税額のため、例えば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.7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月からの加入予定で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.7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月～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９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.3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月の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ヶ月間を算出する場合は、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646,100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÷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１２ヶ月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９ヶ月間＝約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484,500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　となります。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１００円未満切り捨て</a:t>
          </a:r>
        </a:p>
      </xdr:txBody>
    </xdr:sp>
    <xdr:clientData/>
  </xdr:twoCellAnchor>
  <xdr:twoCellAnchor>
    <xdr:from>
      <xdr:col>19</xdr:col>
      <xdr:colOff>43542</xdr:colOff>
      <xdr:row>9</xdr:row>
      <xdr:rowOff>108858</xdr:rowOff>
    </xdr:from>
    <xdr:to>
      <xdr:col>25</xdr:col>
      <xdr:colOff>54428</xdr:colOff>
      <xdr:row>14</xdr:row>
      <xdr:rowOff>95250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333352FC-7D76-4EFD-B6E6-9E756A0BE489}"/>
            </a:ext>
          </a:extLst>
        </xdr:cNvPr>
        <xdr:cNvSpPr/>
      </xdr:nvSpPr>
      <xdr:spPr>
        <a:xfrm>
          <a:off x="10140042" y="1959429"/>
          <a:ext cx="2827565" cy="938892"/>
        </a:xfrm>
        <a:prstGeom prst="wedgeRectCallout">
          <a:avLst>
            <a:gd name="adj1" fmla="val 25287"/>
            <a:gd name="adj2" fmla="val -7716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子ども・子育て支援納付金分について、</a:t>
          </a:r>
          <a:r>
            <a:rPr kumimoji="1" lang="en-US" altLang="ja-JP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18</a:t>
          </a:r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歳以下の子の均等割は全額減額されるため計算から除いています。所得がある場合は所得割がかかります。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3175">
          <a:headEnd type="none" w="med" len="med"/>
          <a:tailEnd type="arrow" w="med" len="med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tabSelected="1" zoomScale="85" zoomScaleNormal="85" workbookViewId="0">
      <selection sqref="A1:U1"/>
    </sheetView>
  </sheetViews>
  <sheetFormatPr defaultColWidth="9" defaultRowHeight="13.5" zeroHeight="1" x14ac:dyDescent="0.4"/>
  <cols>
    <col min="1" max="4" width="9" style="1" customWidth="1"/>
    <col min="5" max="5" width="4.75" style="1" customWidth="1"/>
    <col min="6" max="6" width="10.5" style="1" customWidth="1"/>
    <col min="7" max="7" width="12.5" style="1" customWidth="1"/>
    <col min="8" max="8" width="2.875" style="1" customWidth="1"/>
    <col min="9" max="9" width="15.375" style="1" bestFit="1" customWidth="1"/>
    <col min="10" max="10" width="3.375" style="1" customWidth="1"/>
    <col min="11" max="11" width="2.125" style="1" customWidth="1"/>
    <col min="12" max="12" width="14.125" style="1" customWidth="1"/>
    <col min="13" max="13" width="2.875" style="1" customWidth="1"/>
    <col min="14" max="14" width="2.125" style="1" customWidth="1"/>
    <col min="15" max="15" width="6.375" style="4" customWidth="1"/>
    <col min="16" max="17" width="2.875" style="1" customWidth="1"/>
    <col min="18" max="18" width="11.125" style="1" bestFit="1" customWidth="1"/>
    <col min="19" max="19" width="2.875" style="1" customWidth="1"/>
    <col min="20" max="20" width="9" style="1" customWidth="1"/>
    <col min="21" max="21" width="5.125" style="1" customWidth="1"/>
    <col min="22" max="22" width="9" style="1" customWidth="1"/>
    <col min="23" max="23" width="3.25" style="1" customWidth="1"/>
    <col min="24" max="24" width="6.5" style="1" customWidth="1"/>
    <col min="25" max="25" width="4.25" style="1" customWidth="1"/>
    <col min="26" max="26" width="3.625" style="1" customWidth="1"/>
    <col min="27" max="27" width="5.625" style="1" customWidth="1"/>
    <col min="28" max="16383" width="9" style="1" customWidth="1"/>
    <col min="16384" max="16384" width="9" style="1"/>
  </cols>
  <sheetData>
    <row r="1" spans="1:27" ht="28.5" customHeight="1" x14ac:dyDescent="0.4">
      <c r="A1" s="75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7" x14ac:dyDescent="0.4">
      <c r="O2" s="2" t="s">
        <v>5</v>
      </c>
      <c r="P2" s="3"/>
      <c r="Q2" s="3"/>
      <c r="R2" s="3" t="s">
        <v>6</v>
      </c>
      <c r="V2" s="3" t="s">
        <v>54</v>
      </c>
      <c r="X2" s="3" t="s">
        <v>55</v>
      </c>
    </row>
    <row r="3" spans="1:27" x14ac:dyDescent="0.4">
      <c r="G3" s="4" t="s">
        <v>1</v>
      </c>
      <c r="I3" s="1" t="s">
        <v>2</v>
      </c>
      <c r="L3" s="1" t="s">
        <v>31</v>
      </c>
      <c r="O3" s="1" t="s">
        <v>7</v>
      </c>
      <c r="R3" s="1" t="s">
        <v>32</v>
      </c>
      <c r="V3" s="1" t="s">
        <v>49</v>
      </c>
      <c r="X3" s="1" t="s">
        <v>32</v>
      </c>
    </row>
    <row r="4" spans="1:27" ht="14.25" thickBot="1" x14ac:dyDescent="0.45">
      <c r="I4" s="1" t="s">
        <v>3</v>
      </c>
      <c r="L4" s="38" t="s">
        <v>38</v>
      </c>
      <c r="R4" s="1" t="s">
        <v>33</v>
      </c>
      <c r="V4" s="41"/>
      <c r="X4" s="1" t="s">
        <v>50</v>
      </c>
    </row>
    <row r="5" spans="1:27" ht="15" customHeight="1" x14ac:dyDescent="0.4">
      <c r="F5" s="5" t="s">
        <v>28</v>
      </c>
      <c r="G5" s="27"/>
      <c r="I5" s="30"/>
      <c r="J5" s="24" t="s">
        <v>4</v>
      </c>
      <c r="L5" s="14">
        <f t="shared" ref="L5:L14" si="0">MAX(I5-430000,0)</f>
        <v>0</v>
      </c>
      <c r="M5" s="18" t="s">
        <v>4</v>
      </c>
      <c r="O5" s="65" t="str">
        <f>IF(G5=O2,"該当"," ")</f>
        <v xml:space="preserve"> </v>
      </c>
      <c r="P5" s="66"/>
      <c r="R5" s="10">
        <f>IF(O5=R2,L5,0)</f>
        <v>0</v>
      </c>
      <c r="S5" s="18" t="s">
        <v>4</v>
      </c>
      <c r="V5" s="51" t="str">
        <f t="shared" ref="V5:V14" si="1">IF(OR(G5=$AA$5,G5=$AA$6,G5=$AA$7),"該当"," ")</f>
        <v xml:space="preserve"> </v>
      </c>
      <c r="W5" s="48"/>
      <c r="X5" s="59">
        <f>IF(V5=$X$2,L5,0)</f>
        <v>0</v>
      </c>
      <c r="Y5" s="60"/>
      <c r="Z5" s="39" t="s">
        <v>4</v>
      </c>
      <c r="AA5" s="3" t="s">
        <v>63</v>
      </c>
    </row>
    <row r="6" spans="1:27" ht="15" customHeight="1" x14ac:dyDescent="0.4">
      <c r="F6" s="5" t="s">
        <v>29</v>
      </c>
      <c r="G6" s="28"/>
      <c r="I6" s="31"/>
      <c r="J6" s="25" t="s">
        <v>4</v>
      </c>
      <c r="L6" s="15">
        <f t="shared" si="0"/>
        <v>0</v>
      </c>
      <c r="M6" s="19" t="s">
        <v>4</v>
      </c>
      <c r="O6" s="67" t="str">
        <f>IF(G6=O2,"該当"," ")</f>
        <v xml:space="preserve"> </v>
      </c>
      <c r="P6" s="68"/>
      <c r="R6" s="11">
        <f>IF(O6=R2,L6,0)</f>
        <v>0</v>
      </c>
      <c r="S6" s="19" t="s">
        <v>4</v>
      </c>
      <c r="V6" s="52" t="str">
        <f t="shared" si="1"/>
        <v xml:space="preserve"> </v>
      </c>
      <c r="W6" s="8"/>
      <c r="X6" s="61">
        <f t="shared" ref="X6:X14" si="2">IF(V6=$X$2,L6,0)</f>
        <v>0</v>
      </c>
      <c r="Y6" s="62"/>
      <c r="Z6" s="40" t="s">
        <v>4</v>
      </c>
      <c r="AA6" s="3" t="s">
        <v>64</v>
      </c>
    </row>
    <row r="7" spans="1:27" ht="15" customHeight="1" x14ac:dyDescent="0.4">
      <c r="F7" s="5" t="s">
        <v>30</v>
      </c>
      <c r="G7" s="28"/>
      <c r="I7" s="31"/>
      <c r="J7" s="25" t="s">
        <v>4</v>
      </c>
      <c r="L7" s="15">
        <f t="shared" si="0"/>
        <v>0</v>
      </c>
      <c r="M7" s="19" t="s">
        <v>4</v>
      </c>
      <c r="O7" s="67" t="str">
        <f>IF(G7=O2,"該当"," ")</f>
        <v xml:space="preserve"> </v>
      </c>
      <c r="P7" s="68"/>
      <c r="R7" s="11">
        <f>IF(O7=R2,L7,0)</f>
        <v>0</v>
      </c>
      <c r="S7" s="19" t="s">
        <v>4</v>
      </c>
      <c r="V7" s="52" t="str">
        <f t="shared" si="1"/>
        <v xml:space="preserve"> </v>
      </c>
      <c r="W7" s="48"/>
      <c r="X7" s="61">
        <f t="shared" si="2"/>
        <v>0</v>
      </c>
      <c r="Y7" s="62"/>
      <c r="Z7" s="40" t="s">
        <v>4</v>
      </c>
      <c r="AA7" s="3" t="s">
        <v>66</v>
      </c>
    </row>
    <row r="8" spans="1:27" ht="15" customHeight="1" x14ac:dyDescent="0.4">
      <c r="F8" s="5" t="s">
        <v>0</v>
      </c>
      <c r="G8" s="28"/>
      <c r="I8" s="31"/>
      <c r="J8" s="25" t="s">
        <v>4</v>
      </c>
      <c r="L8" s="15">
        <f t="shared" si="0"/>
        <v>0</v>
      </c>
      <c r="M8" s="19" t="s">
        <v>4</v>
      </c>
      <c r="O8" s="67" t="str">
        <f>IF(G8=O2,"該当"," ")</f>
        <v xml:space="preserve"> </v>
      </c>
      <c r="P8" s="68"/>
      <c r="R8" s="11">
        <f>IF(O8=R2,L8,0)</f>
        <v>0</v>
      </c>
      <c r="S8" s="19" t="s">
        <v>4</v>
      </c>
      <c r="V8" s="52" t="str">
        <f t="shared" si="1"/>
        <v xml:space="preserve"> </v>
      </c>
      <c r="W8" s="48"/>
      <c r="X8" s="61">
        <f t="shared" si="2"/>
        <v>0</v>
      </c>
      <c r="Y8" s="62"/>
      <c r="Z8" s="40" t="s">
        <v>4</v>
      </c>
    </row>
    <row r="9" spans="1:27" ht="15" customHeight="1" x14ac:dyDescent="0.4">
      <c r="F9" s="5" t="s">
        <v>21</v>
      </c>
      <c r="G9" s="28"/>
      <c r="I9" s="31"/>
      <c r="J9" s="25" t="s">
        <v>4</v>
      </c>
      <c r="L9" s="15">
        <f t="shared" si="0"/>
        <v>0</v>
      </c>
      <c r="M9" s="19" t="s">
        <v>4</v>
      </c>
      <c r="O9" s="67" t="str">
        <f>IF(G9=O2,"該当"," ")</f>
        <v xml:space="preserve"> </v>
      </c>
      <c r="P9" s="68"/>
      <c r="R9" s="11">
        <f>IF(O9=R2,L9,0)</f>
        <v>0</v>
      </c>
      <c r="S9" s="19" t="s">
        <v>4</v>
      </c>
      <c r="V9" s="52" t="str">
        <f t="shared" si="1"/>
        <v xml:space="preserve"> </v>
      </c>
      <c r="W9" s="48"/>
      <c r="X9" s="61">
        <f t="shared" si="2"/>
        <v>0</v>
      </c>
      <c r="Y9" s="62"/>
      <c r="Z9" s="40" t="s">
        <v>4</v>
      </c>
    </row>
    <row r="10" spans="1:27" ht="15" customHeight="1" x14ac:dyDescent="0.4">
      <c r="F10" s="5" t="s">
        <v>22</v>
      </c>
      <c r="G10" s="28"/>
      <c r="I10" s="31"/>
      <c r="J10" s="25" t="s">
        <v>4</v>
      </c>
      <c r="L10" s="15">
        <f t="shared" si="0"/>
        <v>0</v>
      </c>
      <c r="M10" s="19" t="s">
        <v>4</v>
      </c>
      <c r="O10" s="67" t="str">
        <f>IF(G10=O3,"該当"," ")</f>
        <v xml:space="preserve"> </v>
      </c>
      <c r="P10" s="68"/>
      <c r="R10" s="11">
        <f>IF(O10=R1,L10,0)</f>
        <v>0</v>
      </c>
      <c r="S10" s="19" t="s">
        <v>4</v>
      </c>
      <c r="V10" s="52" t="str">
        <f t="shared" si="1"/>
        <v xml:space="preserve"> </v>
      </c>
      <c r="W10" s="48"/>
      <c r="X10" s="61">
        <f t="shared" si="2"/>
        <v>0</v>
      </c>
      <c r="Y10" s="62"/>
      <c r="Z10" s="40" t="s">
        <v>4</v>
      </c>
    </row>
    <row r="11" spans="1:27" ht="15" customHeight="1" x14ac:dyDescent="0.4">
      <c r="F11" s="5" t="s">
        <v>23</v>
      </c>
      <c r="G11" s="28"/>
      <c r="I11" s="31"/>
      <c r="J11" s="25" t="s">
        <v>4</v>
      </c>
      <c r="L11" s="15">
        <f t="shared" si="0"/>
        <v>0</v>
      </c>
      <c r="M11" s="19" t="s">
        <v>4</v>
      </c>
      <c r="O11" s="67" t="str">
        <f>IF(G11=O2,"該当"," ")</f>
        <v xml:space="preserve"> </v>
      </c>
      <c r="P11" s="68"/>
      <c r="R11" s="11">
        <f>IF(O11=R2,L11,0)</f>
        <v>0</v>
      </c>
      <c r="S11" s="19" t="s">
        <v>4</v>
      </c>
      <c r="V11" s="52" t="str">
        <f t="shared" si="1"/>
        <v xml:space="preserve"> </v>
      </c>
      <c r="W11" s="48"/>
      <c r="X11" s="61">
        <f t="shared" si="2"/>
        <v>0</v>
      </c>
      <c r="Y11" s="62"/>
      <c r="Z11" s="40" t="s">
        <v>4</v>
      </c>
    </row>
    <row r="12" spans="1:27" ht="15" customHeight="1" x14ac:dyDescent="0.4">
      <c r="F12" s="5" t="s">
        <v>24</v>
      </c>
      <c r="G12" s="28"/>
      <c r="I12" s="31"/>
      <c r="J12" s="25" t="s">
        <v>4</v>
      </c>
      <c r="L12" s="15">
        <f t="shared" si="0"/>
        <v>0</v>
      </c>
      <c r="M12" s="19" t="s">
        <v>4</v>
      </c>
      <c r="O12" s="67" t="str">
        <f>IF(G12=O2,"該当"," ")</f>
        <v xml:space="preserve"> </v>
      </c>
      <c r="P12" s="68"/>
      <c r="R12" s="11">
        <f>IF(O12=R2,L12,0)</f>
        <v>0</v>
      </c>
      <c r="S12" s="19" t="s">
        <v>4</v>
      </c>
      <c r="V12" s="52" t="str">
        <f t="shared" si="1"/>
        <v xml:space="preserve"> </v>
      </c>
      <c r="W12" s="48"/>
      <c r="X12" s="61">
        <f t="shared" si="2"/>
        <v>0</v>
      </c>
      <c r="Y12" s="62"/>
      <c r="Z12" s="40" t="s">
        <v>4</v>
      </c>
    </row>
    <row r="13" spans="1:27" ht="15" customHeight="1" x14ac:dyDescent="0.4">
      <c r="F13" s="5" t="s">
        <v>25</v>
      </c>
      <c r="G13" s="28"/>
      <c r="I13" s="31"/>
      <c r="J13" s="25" t="s">
        <v>4</v>
      </c>
      <c r="L13" s="15">
        <f t="shared" si="0"/>
        <v>0</v>
      </c>
      <c r="M13" s="19" t="s">
        <v>4</v>
      </c>
      <c r="O13" s="67" t="str">
        <f>IF(G13=O2,"該当"," ")</f>
        <v xml:space="preserve"> </v>
      </c>
      <c r="P13" s="68"/>
      <c r="R13" s="11">
        <f>IF(O13=R2,L13,0)</f>
        <v>0</v>
      </c>
      <c r="S13" s="19" t="s">
        <v>4</v>
      </c>
      <c r="V13" s="52" t="str">
        <f t="shared" si="1"/>
        <v xml:space="preserve"> </v>
      </c>
      <c r="W13" s="48"/>
      <c r="X13" s="61">
        <f t="shared" si="2"/>
        <v>0</v>
      </c>
      <c r="Y13" s="62"/>
      <c r="Z13" s="40" t="s">
        <v>4</v>
      </c>
    </row>
    <row r="14" spans="1:27" ht="15" customHeight="1" thickBot="1" x14ac:dyDescent="0.45">
      <c r="F14" s="5" t="s">
        <v>26</v>
      </c>
      <c r="G14" s="29"/>
      <c r="I14" s="32"/>
      <c r="J14" s="26" t="s">
        <v>4</v>
      </c>
      <c r="L14" s="16">
        <f t="shared" si="0"/>
        <v>0</v>
      </c>
      <c r="M14" s="20" t="s">
        <v>4</v>
      </c>
      <c r="O14" s="151" t="str">
        <f>IF(G14=O2,"該当"," ")</f>
        <v xml:space="preserve"> </v>
      </c>
      <c r="P14" s="152"/>
      <c r="R14" s="12">
        <f>IF(O14=R2,L14,0)</f>
        <v>0</v>
      </c>
      <c r="S14" s="20" t="s">
        <v>4</v>
      </c>
      <c r="V14" s="53" t="str">
        <f t="shared" si="1"/>
        <v xml:space="preserve"> </v>
      </c>
      <c r="W14" s="48"/>
      <c r="X14" s="63">
        <f t="shared" si="2"/>
        <v>0</v>
      </c>
      <c r="Y14" s="64"/>
      <c r="Z14" s="42" t="s">
        <v>4</v>
      </c>
    </row>
    <row r="15" spans="1:27" ht="15" customHeight="1" x14ac:dyDescent="0.4">
      <c r="F15" s="5"/>
      <c r="V15" s="41"/>
    </row>
    <row r="16" spans="1:27" ht="15" customHeight="1" x14ac:dyDescent="0.4">
      <c r="L16" s="1" t="s">
        <v>31</v>
      </c>
      <c r="O16" s="149" t="s">
        <v>10</v>
      </c>
      <c r="P16" s="149"/>
      <c r="R16" s="148" t="s">
        <v>31</v>
      </c>
      <c r="S16" s="148"/>
      <c r="V16" s="5" t="s">
        <v>51</v>
      </c>
      <c r="W16" s="5"/>
      <c r="X16" s="1" t="s">
        <v>31</v>
      </c>
    </row>
    <row r="17" spans="6:26" ht="15" customHeight="1" x14ac:dyDescent="0.4">
      <c r="G17" s="6" t="s">
        <v>20</v>
      </c>
      <c r="I17" s="150"/>
      <c r="J17" s="150"/>
      <c r="L17" s="1" t="s">
        <v>9</v>
      </c>
      <c r="R17" s="34" t="s">
        <v>11</v>
      </c>
      <c r="V17" s="41"/>
      <c r="X17" s="34" t="s">
        <v>52</v>
      </c>
    </row>
    <row r="18" spans="6:26" ht="15" customHeight="1" x14ac:dyDescent="0.4">
      <c r="G18" s="21">
        <f>COUNTIF(G5:G14,"*歳")</f>
        <v>0</v>
      </c>
      <c r="H18" s="22" t="s">
        <v>8</v>
      </c>
      <c r="I18" s="23"/>
      <c r="J18" s="23"/>
      <c r="L18" s="13">
        <f>SUM(L5:L14)</f>
        <v>0</v>
      </c>
      <c r="M18" s="7" t="s">
        <v>4</v>
      </c>
      <c r="O18" s="57">
        <f>COUNTIF(O5:O14,"該当")</f>
        <v>0</v>
      </c>
      <c r="P18" s="58"/>
      <c r="Q18" s="8"/>
      <c r="R18" s="13">
        <f>SUM(R5:R14)</f>
        <v>0</v>
      </c>
      <c r="S18" s="7" t="s">
        <v>4</v>
      </c>
      <c r="V18" s="49">
        <f>COUNTIF(V5:V14,"該当")</f>
        <v>0</v>
      </c>
      <c r="W18" s="48"/>
      <c r="X18" s="55">
        <f>SUM(X5:Y14)</f>
        <v>0</v>
      </c>
      <c r="Y18" s="56"/>
      <c r="Z18" s="7" t="s">
        <v>4</v>
      </c>
    </row>
    <row r="19" spans="6:26" ht="15" customHeight="1" x14ac:dyDescent="0.4">
      <c r="G19" s="23"/>
      <c r="H19" s="23"/>
      <c r="I19" s="23"/>
      <c r="J19" s="23"/>
      <c r="L19" s="43"/>
      <c r="M19" s="8"/>
      <c r="O19" s="44"/>
      <c r="P19" s="8"/>
      <c r="Q19" s="8"/>
      <c r="R19" s="43"/>
      <c r="S19" s="8"/>
    </row>
    <row r="20" spans="6:26" ht="15" customHeight="1" x14ac:dyDescent="0.4">
      <c r="G20" s="23"/>
      <c r="H20" s="23"/>
      <c r="I20" s="23"/>
      <c r="J20" s="23"/>
      <c r="L20" s="43"/>
      <c r="M20" s="8"/>
      <c r="O20" s="44"/>
      <c r="P20" s="8"/>
      <c r="Q20" s="8"/>
      <c r="R20" s="43"/>
      <c r="S20" s="8"/>
    </row>
    <row r="21" spans="6:26" x14ac:dyDescent="0.4"/>
    <row r="22" spans="6:26" ht="14.25" thickBot="1" x14ac:dyDescent="0.45">
      <c r="U22" s="54" t="str">
        <f>IF(OR(F22=$AA$5,F22=$AA$6,F22=$AA$7),"該当"," ")</f>
        <v xml:space="preserve"> </v>
      </c>
    </row>
    <row r="23" spans="6:26" ht="15" thickTop="1" thickBot="1" x14ac:dyDescent="0.45">
      <c r="G23" s="134" t="s">
        <v>18</v>
      </c>
      <c r="H23" s="135"/>
      <c r="I23" s="136"/>
      <c r="J23" s="115" t="s">
        <v>19</v>
      </c>
      <c r="K23" s="116"/>
      <c r="L23" s="116"/>
      <c r="M23" s="116"/>
      <c r="N23" s="116"/>
      <c r="O23" s="117"/>
      <c r="P23" s="91" t="s">
        <v>34</v>
      </c>
      <c r="Q23" s="92"/>
      <c r="R23" s="92"/>
      <c r="S23" s="92"/>
      <c r="T23" s="93"/>
      <c r="U23" s="155" t="s">
        <v>48</v>
      </c>
      <c r="V23" s="156"/>
      <c r="W23" s="156"/>
      <c r="X23" s="156"/>
      <c r="Y23" s="157"/>
    </row>
    <row r="24" spans="6:26" ht="18.75" customHeight="1" thickTop="1" x14ac:dyDescent="0.4">
      <c r="F24" s="113" t="s">
        <v>13</v>
      </c>
      <c r="G24" s="137" t="s">
        <v>41</v>
      </c>
      <c r="H24" s="138"/>
      <c r="I24" s="139"/>
      <c r="J24" s="118" t="s">
        <v>43</v>
      </c>
      <c r="K24" s="119"/>
      <c r="L24" s="119"/>
      <c r="M24" s="119"/>
      <c r="N24" s="119"/>
      <c r="O24" s="120"/>
      <c r="P24" s="94" t="s">
        <v>45</v>
      </c>
      <c r="Q24" s="95"/>
      <c r="R24" s="95"/>
      <c r="S24" s="95"/>
      <c r="T24" s="96"/>
      <c r="U24" s="158" t="s">
        <v>61</v>
      </c>
      <c r="V24" s="159"/>
      <c r="W24" s="159"/>
      <c r="X24" s="159"/>
      <c r="Y24" s="160"/>
    </row>
    <row r="25" spans="6:26" ht="18.75" customHeight="1" x14ac:dyDescent="0.4">
      <c r="F25" s="113"/>
      <c r="G25" s="140">
        <f>L18*0.068</f>
        <v>0</v>
      </c>
      <c r="H25" s="141"/>
      <c r="I25" s="33" t="s">
        <v>12</v>
      </c>
      <c r="J25" s="121">
        <f>L18*0.027</f>
        <v>0</v>
      </c>
      <c r="K25" s="122"/>
      <c r="L25" s="122"/>
      <c r="M25" s="123" t="s">
        <v>12</v>
      </c>
      <c r="N25" s="123"/>
      <c r="O25" s="124"/>
      <c r="P25" s="97">
        <f>R18*0.016</f>
        <v>0</v>
      </c>
      <c r="Q25" s="98"/>
      <c r="R25" s="98"/>
      <c r="S25" s="153" t="s">
        <v>12</v>
      </c>
      <c r="T25" s="154"/>
      <c r="U25" s="161">
        <f>X18*0.0026</f>
        <v>0</v>
      </c>
      <c r="V25" s="162"/>
      <c r="W25" s="162"/>
      <c r="X25" s="163" t="s">
        <v>4</v>
      </c>
      <c r="Y25" s="164"/>
    </row>
    <row r="26" spans="6:26" ht="18.75" customHeight="1" x14ac:dyDescent="0.4">
      <c r="F26" s="113" t="s">
        <v>14</v>
      </c>
      <c r="G26" s="109" t="s">
        <v>59</v>
      </c>
      <c r="H26" s="110"/>
      <c r="I26" s="110"/>
      <c r="J26" s="125" t="s">
        <v>58</v>
      </c>
      <c r="K26" s="126"/>
      <c r="L26" s="126"/>
      <c r="M26" s="126"/>
      <c r="N26" s="126"/>
      <c r="O26" s="127"/>
      <c r="P26" s="88" t="s">
        <v>57</v>
      </c>
      <c r="Q26" s="89"/>
      <c r="R26" s="89"/>
      <c r="S26" s="89"/>
      <c r="T26" s="90"/>
      <c r="U26" s="165" t="s">
        <v>56</v>
      </c>
      <c r="V26" s="166"/>
      <c r="W26" s="166"/>
      <c r="X26" s="166"/>
      <c r="Y26" s="167"/>
    </row>
    <row r="27" spans="6:26" ht="18.75" customHeight="1" x14ac:dyDescent="0.4">
      <c r="F27" s="113"/>
      <c r="G27" s="132">
        <f>(G18*21000)</f>
        <v>0</v>
      </c>
      <c r="H27" s="133"/>
      <c r="I27" s="35" t="s">
        <v>12</v>
      </c>
      <c r="J27" s="128">
        <f>(G18*9000)</f>
        <v>0</v>
      </c>
      <c r="K27" s="129"/>
      <c r="L27" s="129"/>
      <c r="M27" s="130" t="s">
        <v>12</v>
      </c>
      <c r="N27" s="130"/>
      <c r="O27" s="131"/>
      <c r="P27" s="84">
        <f>(O18*14000)</f>
        <v>0</v>
      </c>
      <c r="Q27" s="85"/>
      <c r="R27" s="85"/>
      <c r="S27" s="86" t="s">
        <v>12</v>
      </c>
      <c r="T27" s="87"/>
      <c r="U27" s="172">
        <f>(V18*(1405+28))</f>
        <v>0</v>
      </c>
      <c r="V27" s="173"/>
      <c r="W27" s="173"/>
      <c r="X27" s="174" t="s">
        <v>4</v>
      </c>
      <c r="Y27" s="175"/>
    </row>
    <row r="28" spans="6:26" ht="18.75" customHeight="1" x14ac:dyDescent="0.4">
      <c r="F28" s="113" t="s">
        <v>15</v>
      </c>
      <c r="G28" s="109" t="s">
        <v>42</v>
      </c>
      <c r="H28" s="110"/>
      <c r="I28" s="110"/>
      <c r="J28" s="125" t="s">
        <v>44</v>
      </c>
      <c r="K28" s="126"/>
      <c r="L28" s="126"/>
      <c r="M28" s="126"/>
      <c r="N28" s="126"/>
      <c r="O28" s="127"/>
      <c r="P28" s="142"/>
      <c r="Q28" s="143"/>
      <c r="R28" s="143"/>
      <c r="S28" s="143"/>
      <c r="T28" s="144"/>
      <c r="U28" s="176"/>
      <c r="V28" s="177"/>
      <c r="W28" s="177"/>
      <c r="X28" s="177"/>
      <c r="Y28" s="178"/>
    </row>
    <row r="29" spans="6:26" ht="18.75" customHeight="1" x14ac:dyDescent="0.4">
      <c r="F29" s="113"/>
      <c r="G29" s="132">
        <f>IF(G18=0,0,18000)</f>
        <v>0</v>
      </c>
      <c r="H29" s="133"/>
      <c r="I29" s="35" t="s">
        <v>12</v>
      </c>
      <c r="J29" s="128">
        <f>IF(G18=0,0,7100)</f>
        <v>0</v>
      </c>
      <c r="K29" s="129"/>
      <c r="L29" s="129"/>
      <c r="M29" s="130" t="s">
        <v>12</v>
      </c>
      <c r="N29" s="130"/>
      <c r="O29" s="131"/>
      <c r="P29" s="145"/>
      <c r="Q29" s="146"/>
      <c r="R29" s="146"/>
      <c r="S29" s="146"/>
      <c r="T29" s="147"/>
      <c r="U29" s="179"/>
      <c r="V29" s="180"/>
      <c r="W29" s="180"/>
      <c r="X29" s="180"/>
      <c r="Y29" s="181"/>
    </row>
    <row r="30" spans="6:26" ht="18.75" customHeight="1" x14ac:dyDescent="0.4">
      <c r="F30" s="113" t="s">
        <v>16</v>
      </c>
      <c r="G30" s="109" t="s">
        <v>46</v>
      </c>
      <c r="H30" s="110"/>
      <c r="I30" s="110"/>
      <c r="J30" s="125" t="s">
        <v>39</v>
      </c>
      <c r="K30" s="126"/>
      <c r="L30" s="126"/>
      <c r="M30" s="126"/>
      <c r="N30" s="126"/>
      <c r="O30" s="127"/>
      <c r="P30" s="88" t="s">
        <v>36</v>
      </c>
      <c r="Q30" s="89"/>
      <c r="R30" s="89"/>
      <c r="S30" s="89"/>
      <c r="T30" s="90"/>
      <c r="U30" s="165" t="s">
        <v>47</v>
      </c>
      <c r="V30" s="166"/>
      <c r="W30" s="166"/>
      <c r="X30" s="166"/>
      <c r="Y30" s="167"/>
    </row>
    <row r="31" spans="6:26" ht="18.75" customHeight="1" x14ac:dyDescent="0.4">
      <c r="F31" s="114"/>
      <c r="G31" s="111">
        <f>MIN(G29+G27+G25,670000)</f>
        <v>0</v>
      </c>
      <c r="H31" s="112"/>
      <c r="I31" s="36" t="s">
        <v>12</v>
      </c>
      <c r="J31" s="105">
        <f>MIN(J29+J27+J25,260000)</f>
        <v>0</v>
      </c>
      <c r="K31" s="106"/>
      <c r="L31" s="106"/>
      <c r="M31" s="107" t="s">
        <v>12</v>
      </c>
      <c r="N31" s="107"/>
      <c r="O31" s="108"/>
      <c r="P31" s="76">
        <f>MIN(P27+P25,170000)</f>
        <v>0</v>
      </c>
      <c r="Q31" s="77"/>
      <c r="R31" s="77"/>
      <c r="S31" s="78" t="s">
        <v>12</v>
      </c>
      <c r="T31" s="79"/>
      <c r="U31" s="182">
        <f>MIN(U27+U25,30000)</f>
        <v>0</v>
      </c>
      <c r="V31" s="183"/>
      <c r="W31" s="183"/>
      <c r="X31" s="184" t="s">
        <v>4</v>
      </c>
      <c r="Y31" s="185"/>
    </row>
    <row r="32" spans="6:26" ht="18.75" customHeight="1" thickBot="1" x14ac:dyDescent="0.45">
      <c r="F32" s="9" t="s">
        <v>17</v>
      </c>
      <c r="G32" s="103">
        <f>MAX(+G25+G27+G29-670000,0)</f>
        <v>0</v>
      </c>
      <c r="H32" s="104"/>
      <c r="I32" s="37" t="s">
        <v>12</v>
      </c>
      <c r="J32" s="99">
        <f>MAX(+J25+J27+J29-260000,0)</f>
        <v>0</v>
      </c>
      <c r="K32" s="100"/>
      <c r="L32" s="100"/>
      <c r="M32" s="101" t="s">
        <v>12</v>
      </c>
      <c r="N32" s="101"/>
      <c r="O32" s="102"/>
      <c r="P32" s="80">
        <f>MAX(+P25+P27-170000,0)</f>
        <v>0</v>
      </c>
      <c r="Q32" s="81"/>
      <c r="R32" s="81"/>
      <c r="S32" s="82" t="s">
        <v>12</v>
      </c>
      <c r="T32" s="83"/>
      <c r="U32" s="168">
        <f>MAX(+U25+U27-30000,0)</f>
        <v>0</v>
      </c>
      <c r="V32" s="169"/>
      <c r="W32" s="169"/>
      <c r="X32" s="170" t="s">
        <v>4</v>
      </c>
      <c r="Y32" s="171"/>
    </row>
    <row r="33" spans="6:20" ht="14.25" thickTop="1" x14ac:dyDescent="0.4"/>
    <row r="34" spans="6:20" x14ac:dyDescent="0.4">
      <c r="L34" s="50" t="s">
        <v>62</v>
      </c>
    </row>
    <row r="35" spans="6:20" ht="22.5" customHeight="1" x14ac:dyDescent="0.4">
      <c r="F35" s="72" t="s">
        <v>60</v>
      </c>
      <c r="G35" s="72"/>
      <c r="H35" s="72"/>
      <c r="I35" s="17">
        <f>ROUNDDOWN(G31,-2)+ROUNDDOWN(J31,-2)+ROUNDDOWN(P31,-2)+ROUNDDOWN(U31,-2)</f>
        <v>0</v>
      </c>
      <c r="J35" s="73" t="s">
        <v>12</v>
      </c>
      <c r="K35" s="74"/>
      <c r="L35" s="71" t="s">
        <v>37</v>
      </c>
      <c r="M35" s="71"/>
      <c r="N35" s="71"/>
      <c r="O35" s="71"/>
      <c r="P35" s="71"/>
      <c r="Q35" s="71"/>
      <c r="R35" s="71"/>
      <c r="S35" s="71"/>
      <c r="T35" s="71"/>
    </row>
    <row r="36" spans="6:20" ht="24" customHeight="1" x14ac:dyDescent="0.4">
      <c r="F36" s="70" t="s">
        <v>27</v>
      </c>
      <c r="G36" s="70"/>
      <c r="H36" s="70"/>
      <c r="I36" s="69"/>
      <c r="J36" s="69"/>
      <c r="K36" s="69"/>
      <c r="L36" s="71"/>
      <c r="M36" s="71"/>
      <c r="N36" s="71"/>
      <c r="O36" s="71"/>
      <c r="P36" s="71"/>
      <c r="Q36" s="71"/>
      <c r="R36" s="71"/>
      <c r="S36" s="71"/>
      <c r="T36" s="71"/>
    </row>
    <row r="37" spans="6:20" x14ac:dyDescent="0.4">
      <c r="L37" s="71"/>
      <c r="M37" s="71"/>
      <c r="N37" s="71"/>
      <c r="O37" s="71"/>
      <c r="P37" s="71"/>
      <c r="Q37" s="71"/>
      <c r="R37" s="71"/>
      <c r="S37" s="71"/>
      <c r="T37" s="71"/>
    </row>
    <row r="38" spans="6:20" x14ac:dyDescent="0.4">
      <c r="L38" s="71"/>
      <c r="M38" s="71"/>
      <c r="N38" s="71"/>
      <c r="O38" s="71"/>
      <c r="P38" s="71"/>
      <c r="Q38" s="71"/>
      <c r="R38" s="71"/>
      <c r="S38" s="71"/>
      <c r="T38" s="71"/>
    </row>
    <row r="39" spans="6:20" x14ac:dyDescent="0.4">
      <c r="L39" s="71"/>
      <c r="M39" s="71"/>
      <c r="N39" s="71"/>
      <c r="O39" s="71"/>
      <c r="P39" s="71"/>
      <c r="Q39" s="71"/>
      <c r="R39" s="71"/>
      <c r="S39" s="71"/>
      <c r="T39" s="71"/>
    </row>
    <row r="40" spans="6:20" x14ac:dyDescent="0.4">
      <c r="L40" s="71"/>
      <c r="M40" s="71"/>
      <c r="N40" s="71"/>
      <c r="O40" s="71"/>
      <c r="P40" s="71"/>
      <c r="Q40" s="71"/>
      <c r="R40" s="71"/>
      <c r="S40" s="71"/>
      <c r="T40" s="71"/>
    </row>
    <row r="41" spans="6:20" x14ac:dyDescent="0.4"/>
  </sheetData>
  <sheetProtection selectLockedCells="1"/>
  <mergeCells count="86">
    <mergeCell ref="U32:W32"/>
    <mergeCell ref="X32:Y32"/>
    <mergeCell ref="U27:W27"/>
    <mergeCell ref="X27:Y27"/>
    <mergeCell ref="U28:Y29"/>
    <mergeCell ref="U30:Y30"/>
    <mergeCell ref="U31:W31"/>
    <mergeCell ref="X31:Y31"/>
    <mergeCell ref="U23:Y23"/>
    <mergeCell ref="U24:Y24"/>
    <mergeCell ref="U25:W25"/>
    <mergeCell ref="X25:Y25"/>
    <mergeCell ref="U26:Y26"/>
    <mergeCell ref="I17:J17"/>
    <mergeCell ref="P26:T26"/>
    <mergeCell ref="O11:P11"/>
    <mergeCell ref="O12:P12"/>
    <mergeCell ref="O13:P13"/>
    <mergeCell ref="O14:P14"/>
    <mergeCell ref="S25:T25"/>
    <mergeCell ref="O9:P9"/>
    <mergeCell ref="P28:T29"/>
    <mergeCell ref="O10:P10"/>
    <mergeCell ref="R16:S16"/>
    <mergeCell ref="O16:P16"/>
    <mergeCell ref="F26:F27"/>
    <mergeCell ref="G28:I28"/>
    <mergeCell ref="G29:H29"/>
    <mergeCell ref="F28:F29"/>
    <mergeCell ref="G23:I23"/>
    <mergeCell ref="G24:I24"/>
    <mergeCell ref="G25:H25"/>
    <mergeCell ref="G26:I26"/>
    <mergeCell ref="G30:I30"/>
    <mergeCell ref="G31:H31"/>
    <mergeCell ref="F30:F31"/>
    <mergeCell ref="J23:O23"/>
    <mergeCell ref="J24:O24"/>
    <mergeCell ref="J25:L25"/>
    <mergeCell ref="M25:O25"/>
    <mergeCell ref="J26:O26"/>
    <mergeCell ref="J27:L27"/>
    <mergeCell ref="M27:O27"/>
    <mergeCell ref="J28:O28"/>
    <mergeCell ref="J29:L29"/>
    <mergeCell ref="M29:O29"/>
    <mergeCell ref="J30:O30"/>
    <mergeCell ref="G27:H27"/>
    <mergeCell ref="F24:F25"/>
    <mergeCell ref="A1:U1"/>
    <mergeCell ref="P31:R31"/>
    <mergeCell ref="S31:T31"/>
    <mergeCell ref="P32:R32"/>
    <mergeCell ref="S32:T32"/>
    <mergeCell ref="P27:R27"/>
    <mergeCell ref="S27:T27"/>
    <mergeCell ref="P30:T30"/>
    <mergeCell ref="P23:T23"/>
    <mergeCell ref="P24:T24"/>
    <mergeCell ref="P25:R25"/>
    <mergeCell ref="J32:L32"/>
    <mergeCell ref="M32:O32"/>
    <mergeCell ref="G32:H32"/>
    <mergeCell ref="J31:L31"/>
    <mergeCell ref="M31:O31"/>
    <mergeCell ref="I36:K36"/>
    <mergeCell ref="F36:H36"/>
    <mergeCell ref="L35:T40"/>
    <mergeCell ref="F35:H35"/>
    <mergeCell ref="J35:K35"/>
    <mergeCell ref="X18:Y18"/>
    <mergeCell ref="O18:P18"/>
    <mergeCell ref="X5:Y5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O5:P5"/>
    <mergeCell ref="O6:P6"/>
    <mergeCell ref="O7:P7"/>
    <mergeCell ref="O8:P8"/>
  </mergeCells>
  <phoneticPr fontId="1"/>
  <dataValidations count="1">
    <dataValidation type="list" allowBlank="1" showInputMessage="1" showErrorMessage="1" sqref="G5:G14" xr:uid="{543985C1-CA96-4DFA-A8A9-59BFEF20B5A0}">
      <formula1>"0～18歳,19～39歳,40～64歳,65～74歳"</formula1>
    </dataValidation>
  </dataValidation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5DB6-C87F-4B20-A0E1-070F24950E0C}">
  <dimension ref="A1:AA41"/>
  <sheetViews>
    <sheetView zoomScaleNormal="100" workbookViewId="0">
      <selection activeCell="A2" sqref="A2"/>
    </sheetView>
  </sheetViews>
  <sheetFormatPr defaultColWidth="9" defaultRowHeight="13.5" customHeight="1" zeroHeight="1" x14ac:dyDescent="0.4"/>
  <cols>
    <col min="1" max="4" width="9" style="1" customWidth="1"/>
    <col min="5" max="5" width="4.75" style="1" customWidth="1"/>
    <col min="6" max="6" width="10.5" style="1" customWidth="1"/>
    <col min="7" max="7" width="12.5" style="1" customWidth="1"/>
    <col min="8" max="8" width="2.875" style="1" customWidth="1"/>
    <col min="9" max="9" width="15.375" style="1" bestFit="1" customWidth="1"/>
    <col min="10" max="10" width="3.375" style="1" customWidth="1"/>
    <col min="11" max="11" width="2.125" style="1" customWidth="1"/>
    <col min="12" max="12" width="14.125" style="1" customWidth="1"/>
    <col min="13" max="13" width="2.875" style="1" customWidth="1"/>
    <col min="14" max="14" width="2.125" style="1" customWidth="1"/>
    <col min="15" max="15" width="6.375" style="41" customWidth="1"/>
    <col min="16" max="17" width="2.875" style="1" customWidth="1"/>
    <col min="18" max="18" width="11.125" style="1" bestFit="1" customWidth="1"/>
    <col min="19" max="19" width="2.875" style="1" customWidth="1"/>
    <col min="20" max="20" width="9" style="1" customWidth="1"/>
    <col min="21" max="21" width="5.125" style="1" customWidth="1"/>
    <col min="22" max="22" width="9" style="1" customWidth="1"/>
    <col min="23" max="23" width="3.25" style="1" customWidth="1"/>
    <col min="24" max="24" width="6.5" style="1" customWidth="1"/>
    <col min="25" max="25" width="4.25" style="1" customWidth="1"/>
    <col min="26" max="26" width="3.625" style="1" customWidth="1"/>
    <col min="27" max="16383" width="9" style="1" customWidth="1"/>
    <col min="16384" max="16384" width="9" style="1"/>
  </cols>
  <sheetData>
    <row r="1" spans="1:27" ht="28.5" customHeight="1" x14ac:dyDescent="0.4">
      <c r="A1" s="75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7" x14ac:dyDescent="0.4">
      <c r="O2" s="2" t="s">
        <v>5</v>
      </c>
      <c r="P2" s="3"/>
      <c r="Q2" s="3"/>
      <c r="R2" s="3" t="s">
        <v>6</v>
      </c>
      <c r="V2" s="3"/>
      <c r="X2" s="3" t="s">
        <v>55</v>
      </c>
    </row>
    <row r="3" spans="1:27" x14ac:dyDescent="0.4">
      <c r="G3" s="41" t="s">
        <v>1</v>
      </c>
      <c r="I3" s="1" t="s">
        <v>2</v>
      </c>
      <c r="L3" s="1" t="s">
        <v>31</v>
      </c>
      <c r="O3" s="1" t="s">
        <v>7</v>
      </c>
      <c r="R3" s="1" t="s">
        <v>32</v>
      </c>
      <c r="V3" s="1" t="s">
        <v>49</v>
      </c>
      <c r="X3" s="1" t="s">
        <v>32</v>
      </c>
    </row>
    <row r="4" spans="1:27" ht="14.25" thickBot="1" x14ac:dyDescent="0.45">
      <c r="I4" s="1" t="s">
        <v>3</v>
      </c>
      <c r="L4" s="38" t="s">
        <v>38</v>
      </c>
      <c r="R4" s="1" t="s">
        <v>33</v>
      </c>
      <c r="V4" s="41"/>
      <c r="X4" s="1" t="s">
        <v>50</v>
      </c>
    </row>
    <row r="5" spans="1:27" ht="15" customHeight="1" x14ac:dyDescent="0.4">
      <c r="F5" s="5" t="s">
        <v>28</v>
      </c>
      <c r="G5" s="27" t="s">
        <v>35</v>
      </c>
      <c r="I5" s="30">
        <v>3500000</v>
      </c>
      <c r="J5" s="24" t="s">
        <v>4</v>
      </c>
      <c r="L5" s="14">
        <f t="shared" ref="L5:L14" si="0">MAX(I5-430000,0)</f>
        <v>3070000</v>
      </c>
      <c r="M5" s="39" t="s">
        <v>4</v>
      </c>
      <c r="O5" s="65" t="str">
        <f>IF(G5=O2,"該当"," ")</f>
        <v xml:space="preserve"> </v>
      </c>
      <c r="P5" s="66"/>
      <c r="R5" s="10">
        <f>IF(O5=R2,L5,0)</f>
        <v>0</v>
      </c>
      <c r="S5" s="39" t="s">
        <v>4</v>
      </c>
      <c r="V5" s="47" t="str">
        <f>IF(OR(G5=$AA$5,G5=$AA$6,G5=$AA$7),"該当"," ")</f>
        <v>該当</v>
      </c>
      <c r="W5" s="48"/>
      <c r="X5" s="59">
        <f>IF(V5=$X$2,L5,0)</f>
        <v>3070000</v>
      </c>
      <c r="Y5" s="60"/>
      <c r="Z5" s="39" t="s">
        <v>4</v>
      </c>
      <c r="AA5" s="3" t="s">
        <v>63</v>
      </c>
    </row>
    <row r="6" spans="1:27" ht="15" customHeight="1" x14ac:dyDescent="0.4">
      <c r="F6" s="5" t="s">
        <v>29</v>
      </c>
      <c r="G6" s="28" t="s">
        <v>5</v>
      </c>
      <c r="I6" s="31">
        <v>2000000</v>
      </c>
      <c r="J6" s="25" t="s">
        <v>4</v>
      </c>
      <c r="L6" s="15">
        <f t="shared" si="0"/>
        <v>1570000</v>
      </c>
      <c r="M6" s="40" t="s">
        <v>4</v>
      </c>
      <c r="O6" s="67" t="str">
        <f>IF(G6=O2,"該当"," ")</f>
        <v>該当</v>
      </c>
      <c r="P6" s="68"/>
      <c r="R6" s="11">
        <f>IF(O6=R2,L6,0)</f>
        <v>1570000</v>
      </c>
      <c r="S6" s="40" t="s">
        <v>4</v>
      </c>
      <c r="V6" s="45" t="str">
        <f t="shared" ref="V6:V14" si="1">IF(OR(G6=$AA$5,G6=$AA$6,G6=$AA$7),"該当"," ")</f>
        <v>該当</v>
      </c>
      <c r="W6" s="48"/>
      <c r="X6" s="61">
        <f t="shared" ref="X6:X14" si="2">IF(V6=$X$2,L6,0)</f>
        <v>1570000</v>
      </c>
      <c r="Y6" s="62"/>
      <c r="Z6" s="40" t="s">
        <v>4</v>
      </c>
      <c r="AA6" s="3" t="s">
        <v>64</v>
      </c>
    </row>
    <row r="7" spans="1:27" ht="15" customHeight="1" x14ac:dyDescent="0.4">
      <c r="F7" s="5" t="s">
        <v>30</v>
      </c>
      <c r="G7" s="28" t="s">
        <v>65</v>
      </c>
      <c r="I7" s="31">
        <v>480000</v>
      </c>
      <c r="J7" s="25" t="s">
        <v>4</v>
      </c>
      <c r="L7" s="15">
        <f t="shared" si="0"/>
        <v>50000</v>
      </c>
      <c r="M7" s="40" t="s">
        <v>4</v>
      </c>
      <c r="O7" s="67" t="str">
        <f>IF(G7=O2,"該当"," ")</f>
        <v xml:space="preserve"> </v>
      </c>
      <c r="P7" s="68"/>
      <c r="R7" s="11">
        <f>IF(O7=R2,L7,0)</f>
        <v>0</v>
      </c>
      <c r="S7" s="40" t="s">
        <v>4</v>
      </c>
      <c r="V7" s="45" t="str">
        <f t="shared" si="1"/>
        <v>該当</v>
      </c>
      <c r="W7" s="48"/>
      <c r="X7" s="61">
        <f t="shared" si="2"/>
        <v>50000</v>
      </c>
      <c r="Y7" s="62"/>
      <c r="Z7" s="40" t="s">
        <v>4</v>
      </c>
      <c r="AA7" s="3" t="s">
        <v>66</v>
      </c>
    </row>
    <row r="8" spans="1:27" ht="15" customHeight="1" x14ac:dyDescent="0.4">
      <c r="F8" s="5" t="s">
        <v>0</v>
      </c>
      <c r="G8" s="28" t="s">
        <v>53</v>
      </c>
      <c r="I8" s="31">
        <v>0</v>
      </c>
      <c r="J8" s="25" t="s">
        <v>4</v>
      </c>
      <c r="L8" s="15">
        <f t="shared" si="0"/>
        <v>0</v>
      </c>
      <c r="M8" s="40" t="s">
        <v>4</v>
      </c>
      <c r="O8" s="67" t="str">
        <f>IF(G8=O2,"該当"," ")</f>
        <v xml:space="preserve"> </v>
      </c>
      <c r="P8" s="68"/>
      <c r="R8" s="11">
        <f>IF(O8=R2,L8,0)</f>
        <v>0</v>
      </c>
      <c r="S8" s="40" t="s">
        <v>4</v>
      </c>
      <c r="V8" s="45" t="str">
        <f t="shared" si="1"/>
        <v xml:space="preserve"> </v>
      </c>
      <c r="W8" s="48"/>
      <c r="X8" s="61">
        <f t="shared" si="2"/>
        <v>0</v>
      </c>
      <c r="Y8" s="62"/>
      <c r="Z8" s="40" t="s">
        <v>4</v>
      </c>
    </row>
    <row r="9" spans="1:27" ht="15" customHeight="1" x14ac:dyDescent="0.4">
      <c r="F9" s="5" t="s">
        <v>21</v>
      </c>
      <c r="G9" s="28"/>
      <c r="I9" s="31"/>
      <c r="J9" s="25" t="s">
        <v>4</v>
      </c>
      <c r="L9" s="15">
        <f t="shared" si="0"/>
        <v>0</v>
      </c>
      <c r="M9" s="40" t="s">
        <v>4</v>
      </c>
      <c r="O9" s="67" t="str">
        <f>IF(G9=O2,"該当"," ")</f>
        <v xml:space="preserve"> </v>
      </c>
      <c r="P9" s="68"/>
      <c r="R9" s="11">
        <f>IF(O9=R2,L9,0)</f>
        <v>0</v>
      </c>
      <c r="S9" s="40" t="s">
        <v>4</v>
      </c>
      <c r="V9" s="45" t="str">
        <f t="shared" si="1"/>
        <v xml:space="preserve"> </v>
      </c>
      <c r="W9" s="48"/>
      <c r="X9" s="61">
        <f t="shared" si="2"/>
        <v>0</v>
      </c>
      <c r="Y9" s="62"/>
      <c r="Z9" s="40" t="s">
        <v>4</v>
      </c>
    </row>
    <row r="10" spans="1:27" ht="15" customHeight="1" x14ac:dyDescent="0.4">
      <c r="F10" s="5" t="s">
        <v>22</v>
      </c>
      <c r="G10" s="28"/>
      <c r="I10" s="31"/>
      <c r="J10" s="25" t="s">
        <v>4</v>
      </c>
      <c r="L10" s="15">
        <f t="shared" si="0"/>
        <v>0</v>
      </c>
      <c r="M10" s="40" t="s">
        <v>4</v>
      </c>
      <c r="O10" s="67" t="str">
        <f>IF(G10=O3,"該当"," ")</f>
        <v xml:space="preserve"> </v>
      </c>
      <c r="P10" s="68"/>
      <c r="R10" s="11">
        <f>IF(O10=R1,L10,0)</f>
        <v>0</v>
      </c>
      <c r="S10" s="40" t="s">
        <v>4</v>
      </c>
      <c r="V10" s="45" t="str">
        <f t="shared" si="1"/>
        <v xml:space="preserve"> </v>
      </c>
      <c r="W10" s="48"/>
      <c r="X10" s="61">
        <f t="shared" si="2"/>
        <v>0</v>
      </c>
      <c r="Y10" s="62"/>
      <c r="Z10" s="40" t="s">
        <v>4</v>
      </c>
    </row>
    <row r="11" spans="1:27" ht="15" customHeight="1" x14ac:dyDescent="0.4">
      <c r="F11" s="5" t="s">
        <v>23</v>
      </c>
      <c r="G11" s="28"/>
      <c r="I11" s="31"/>
      <c r="J11" s="25" t="s">
        <v>4</v>
      </c>
      <c r="L11" s="15">
        <f t="shared" si="0"/>
        <v>0</v>
      </c>
      <c r="M11" s="40" t="s">
        <v>4</v>
      </c>
      <c r="O11" s="67" t="str">
        <f>IF(G11=O2,"該当"," ")</f>
        <v xml:space="preserve"> </v>
      </c>
      <c r="P11" s="68"/>
      <c r="R11" s="11">
        <f>IF(O11=R2,L11,0)</f>
        <v>0</v>
      </c>
      <c r="S11" s="40" t="s">
        <v>4</v>
      </c>
      <c r="V11" s="45" t="str">
        <f t="shared" si="1"/>
        <v xml:space="preserve"> </v>
      </c>
      <c r="W11" s="48"/>
      <c r="X11" s="61">
        <f t="shared" si="2"/>
        <v>0</v>
      </c>
      <c r="Y11" s="62"/>
      <c r="Z11" s="40" t="s">
        <v>4</v>
      </c>
    </row>
    <row r="12" spans="1:27" ht="15" customHeight="1" x14ac:dyDescent="0.4">
      <c r="F12" s="5" t="s">
        <v>24</v>
      </c>
      <c r="G12" s="28"/>
      <c r="I12" s="31"/>
      <c r="J12" s="25" t="s">
        <v>4</v>
      </c>
      <c r="L12" s="15">
        <f t="shared" si="0"/>
        <v>0</v>
      </c>
      <c r="M12" s="40" t="s">
        <v>4</v>
      </c>
      <c r="O12" s="67" t="str">
        <f>IF(G12=O2,"該当"," ")</f>
        <v xml:space="preserve"> </v>
      </c>
      <c r="P12" s="68"/>
      <c r="R12" s="11">
        <f>IF(O12=R2,L12,0)</f>
        <v>0</v>
      </c>
      <c r="S12" s="40" t="s">
        <v>4</v>
      </c>
      <c r="V12" s="45" t="str">
        <f t="shared" si="1"/>
        <v xml:space="preserve"> </v>
      </c>
      <c r="W12" s="48"/>
      <c r="X12" s="61">
        <f t="shared" si="2"/>
        <v>0</v>
      </c>
      <c r="Y12" s="62"/>
      <c r="Z12" s="40" t="s">
        <v>4</v>
      </c>
    </row>
    <row r="13" spans="1:27" ht="15" customHeight="1" x14ac:dyDescent="0.4">
      <c r="F13" s="5" t="s">
        <v>25</v>
      </c>
      <c r="G13" s="28"/>
      <c r="I13" s="31"/>
      <c r="J13" s="25" t="s">
        <v>4</v>
      </c>
      <c r="L13" s="15">
        <f t="shared" si="0"/>
        <v>0</v>
      </c>
      <c r="M13" s="40" t="s">
        <v>4</v>
      </c>
      <c r="O13" s="67" t="str">
        <f>IF(G13=O2,"該当"," ")</f>
        <v xml:space="preserve"> </v>
      </c>
      <c r="P13" s="68"/>
      <c r="R13" s="11">
        <f>IF(O13=R2,L13,0)</f>
        <v>0</v>
      </c>
      <c r="S13" s="40" t="s">
        <v>4</v>
      </c>
      <c r="V13" s="45" t="str">
        <f t="shared" si="1"/>
        <v xml:space="preserve"> </v>
      </c>
      <c r="W13" s="48"/>
      <c r="X13" s="61">
        <f t="shared" si="2"/>
        <v>0</v>
      </c>
      <c r="Y13" s="62"/>
      <c r="Z13" s="40" t="s">
        <v>4</v>
      </c>
    </row>
    <row r="14" spans="1:27" ht="15" customHeight="1" thickBot="1" x14ac:dyDescent="0.45">
      <c r="F14" s="5" t="s">
        <v>26</v>
      </c>
      <c r="G14" s="29"/>
      <c r="I14" s="32"/>
      <c r="J14" s="26" t="s">
        <v>4</v>
      </c>
      <c r="L14" s="16">
        <f t="shared" si="0"/>
        <v>0</v>
      </c>
      <c r="M14" s="42" t="s">
        <v>4</v>
      </c>
      <c r="O14" s="151" t="str">
        <f>IF(G14=O2,"該当"," ")</f>
        <v xml:space="preserve"> </v>
      </c>
      <c r="P14" s="152"/>
      <c r="R14" s="12">
        <f>IF(O14=R2,L14,0)</f>
        <v>0</v>
      </c>
      <c r="S14" s="42" t="s">
        <v>4</v>
      </c>
      <c r="V14" s="46" t="str">
        <f t="shared" si="1"/>
        <v xml:space="preserve"> </v>
      </c>
      <c r="W14" s="48"/>
      <c r="X14" s="63">
        <f t="shared" si="2"/>
        <v>0</v>
      </c>
      <c r="Y14" s="64"/>
      <c r="Z14" s="42" t="s">
        <v>4</v>
      </c>
    </row>
    <row r="15" spans="1:27" ht="15" customHeight="1" x14ac:dyDescent="0.4">
      <c r="F15" s="5"/>
      <c r="V15" s="41"/>
    </row>
    <row r="16" spans="1:27" ht="15" customHeight="1" x14ac:dyDescent="0.4">
      <c r="L16" s="1" t="s">
        <v>31</v>
      </c>
      <c r="O16" s="149" t="s">
        <v>10</v>
      </c>
      <c r="P16" s="149"/>
      <c r="R16" s="148" t="s">
        <v>31</v>
      </c>
      <c r="S16" s="148"/>
      <c r="V16" s="5" t="s">
        <v>51</v>
      </c>
      <c r="W16" s="5"/>
      <c r="X16" s="1" t="s">
        <v>31</v>
      </c>
    </row>
    <row r="17" spans="6:26" ht="15" customHeight="1" x14ac:dyDescent="0.4">
      <c r="G17" s="6" t="s">
        <v>20</v>
      </c>
      <c r="I17" s="150"/>
      <c r="J17" s="150"/>
      <c r="L17" s="1" t="s">
        <v>9</v>
      </c>
      <c r="R17" s="34" t="s">
        <v>11</v>
      </c>
      <c r="V17" s="41"/>
      <c r="X17" s="34" t="s">
        <v>52</v>
      </c>
    </row>
    <row r="18" spans="6:26" ht="15" customHeight="1" x14ac:dyDescent="0.4">
      <c r="G18" s="21">
        <f>COUNTIF(G5:G14,"*歳")</f>
        <v>4</v>
      </c>
      <c r="H18" s="22" t="s">
        <v>8</v>
      </c>
      <c r="I18" s="23"/>
      <c r="J18" s="23"/>
      <c r="L18" s="13">
        <f>SUM(L5:L14)</f>
        <v>4690000</v>
      </c>
      <c r="M18" s="7" t="s">
        <v>4</v>
      </c>
      <c r="O18" s="57">
        <f>COUNTIF(O5:O14,"該当")</f>
        <v>1</v>
      </c>
      <c r="P18" s="58"/>
      <c r="Q18" s="8"/>
      <c r="R18" s="13">
        <f>SUM(R5:R14)</f>
        <v>1570000</v>
      </c>
      <c r="S18" s="7" t="s">
        <v>4</v>
      </c>
      <c r="V18" s="49">
        <f>COUNTIF(V5:V14,"該当")</f>
        <v>3</v>
      </c>
      <c r="W18" s="48"/>
      <c r="X18" s="55">
        <f>SUM(X5:Y14)</f>
        <v>4690000</v>
      </c>
      <c r="Y18" s="56"/>
      <c r="Z18" s="7" t="s">
        <v>4</v>
      </c>
    </row>
    <row r="19" spans="6:26" ht="15" customHeight="1" x14ac:dyDescent="0.4">
      <c r="G19" s="23"/>
      <c r="H19" s="23"/>
      <c r="I19" s="23"/>
      <c r="J19" s="23"/>
      <c r="L19" s="43"/>
      <c r="M19" s="8"/>
      <c r="O19" s="44"/>
      <c r="P19" s="8"/>
      <c r="Q19" s="8"/>
      <c r="R19" s="43"/>
      <c r="S19" s="8"/>
    </row>
    <row r="20" spans="6:26" ht="15" customHeight="1" x14ac:dyDescent="0.4">
      <c r="G20" s="23"/>
      <c r="H20" s="23"/>
      <c r="I20" s="23"/>
      <c r="J20" s="23"/>
      <c r="L20" s="43"/>
      <c r="M20" s="8"/>
      <c r="O20" s="44"/>
      <c r="P20" s="8"/>
      <c r="Q20" s="8"/>
      <c r="R20" s="43"/>
      <c r="S20" s="8"/>
    </row>
    <row r="21" spans="6:26" x14ac:dyDescent="0.4"/>
    <row r="22" spans="6:26" ht="14.25" thickBot="1" x14ac:dyDescent="0.45"/>
    <row r="23" spans="6:26" ht="15" thickTop="1" thickBot="1" x14ac:dyDescent="0.45">
      <c r="G23" s="134" t="s">
        <v>18</v>
      </c>
      <c r="H23" s="135"/>
      <c r="I23" s="136"/>
      <c r="J23" s="115" t="s">
        <v>19</v>
      </c>
      <c r="K23" s="116"/>
      <c r="L23" s="116"/>
      <c r="M23" s="116"/>
      <c r="N23" s="116"/>
      <c r="O23" s="117"/>
      <c r="P23" s="91" t="s">
        <v>34</v>
      </c>
      <c r="Q23" s="92"/>
      <c r="R23" s="92"/>
      <c r="S23" s="92"/>
      <c r="T23" s="93"/>
      <c r="U23" s="155" t="s">
        <v>48</v>
      </c>
      <c r="V23" s="156"/>
      <c r="W23" s="156"/>
      <c r="X23" s="156"/>
      <c r="Y23" s="157"/>
    </row>
    <row r="24" spans="6:26" ht="18.75" customHeight="1" thickTop="1" x14ac:dyDescent="0.4">
      <c r="F24" s="113" t="s">
        <v>13</v>
      </c>
      <c r="G24" s="137" t="s">
        <v>41</v>
      </c>
      <c r="H24" s="138"/>
      <c r="I24" s="139"/>
      <c r="J24" s="118" t="s">
        <v>43</v>
      </c>
      <c r="K24" s="119"/>
      <c r="L24" s="119"/>
      <c r="M24" s="119"/>
      <c r="N24" s="119"/>
      <c r="O24" s="120"/>
      <c r="P24" s="94" t="s">
        <v>45</v>
      </c>
      <c r="Q24" s="95"/>
      <c r="R24" s="95"/>
      <c r="S24" s="95"/>
      <c r="T24" s="96"/>
      <c r="U24" s="158" t="s">
        <v>61</v>
      </c>
      <c r="V24" s="159"/>
      <c r="W24" s="159"/>
      <c r="X24" s="159"/>
      <c r="Y24" s="160"/>
    </row>
    <row r="25" spans="6:26" ht="18.75" customHeight="1" x14ac:dyDescent="0.4">
      <c r="F25" s="113"/>
      <c r="G25" s="140">
        <f>L18*0.068</f>
        <v>318920</v>
      </c>
      <c r="H25" s="141"/>
      <c r="I25" s="33" t="s">
        <v>4</v>
      </c>
      <c r="J25" s="121">
        <f>L18*0.027</f>
        <v>126630</v>
      </c>
      <c r="K25" s="122"/>
      <c r="L25" s="122"/>
      <c r="M25" s="123" t="s">
        <v>4</v>
      </c>
      <c r="N25" s="123"/>
      <c r="O25" s="124"/>
      <c r="P25" s="97">
        <f>R18*0.016</f>
        <v>25120</v>
      </c>
      <c r="Q25" s="98"/>
      <c r="R25" s="98"/>
      <c r="S25" s="153" t="s">
        <v>4</v>
      </c>
      <c r="T25" s="154"/>
      <c r="U25" s="161">
        <f>X18*0.0026</f>
        <v>12194</v>
      </c>
      <c r="V25" s="162"/>
      <c r="W25" s="162"/>
      <c r="X25" s="163" t="s">
        <v>4</v>
      </c>
      <c r="Y25" s="164"/>
    </row>
    <row r="26" spans="6:26" ht="18.75" customHeight="1" x14ac:dyDescent="0.4">
      <c r="F26" s="113" t="s">
        <v>14</v>
      </c>
      <c r="G26" s="109" t="s">
        <v>59</v>
      </c>
      <c r="H26" s="110"/>
      <c r="I26" s="110"/>
      <c r="J26" s="125" t="s">
        <v>58</v>
      </c>
      <c r="K26" s="126"/>
      <c r="L26" s="126"/>
      <c r="M26" s="126"/>
      <c r="N26" s="126"/>
      <c r="O26" s="127"/>
      <c r="P26" s="88" t="s">
        <v>57</v>
      </c>
      <c r="Q26" s="89"/>
      <c r="R26" s="89"/>
      <c r="S26" s="89"/>
      <c r="T26" s="90"/>
      <c r="U26" s="165" t="s">
        <v>56</v>
      </c>
      <c r="V26" s="166"/>
      <c r="W26" s="166"/>
      <c r="X26" s="166"/>
      <c r="Y26" s="167"/>
    </row>
    <row r="27" spans="6:26" ht="18.75" customHeight="1" x14ac:dyDescent="0.4">
      <c r="F27" s="113"/>
      <c r="G27" s="132">
        <f>(G18*21000)</f>
        <v>84000</v>
      </c>
      <c r="H27" s="133"/>
      <c r="I27" s="35" t="s">
        <v>4</v>
      </c>
      <c r="J27" s="128">
        <f>(G18*9000)</f>
        <v>36000</v>
      </c>
      <c r="K27" s="129"/>
      <c r="L27" s="129"/>
      <c r="M27" s="130" t="s">
        <v>4</v>
      </c>
      <c r="N27" s="130"/>
      <c r="O27" s="131"/>
      <c r="P27" s="84">
        <f>(O18*14000)</f>
        <v>14000</v>
      </c>
      <c r="Q27" s="85"/>
      <c r="R27" s="85"/>
      <c r="S27" s="86" t="s">
        <v>4</v>
      </c>
      <c r="T27" s="87"/>
      <c r="U27" s="172">
        <f>(V18*(1405+28))</f>
        <v>4299</v>
      </c>
      <c r="V27" s="173"/>
      <c r="W27" s="173"/>
      <c r="X27" s="174" t="s">
        <v>4</v>
      </c>
      <c r="Y27" s="175"/>
    </row>
    <row r="28" spans="6:26" ht="18.75" customHeight="1" x14ac:dyDescent="0.4">
      <c r="F28" s="113" t="s">
        <v>15</v>
      </c>
      <c r="G28" s="109" t="s">
        <v>42</v>
      </c>
      <c r="H28" s="110"/>
      <c r="I28" s="110"/>
      <c r="J28" s="125" t="s">
        <v>44</v>
      </c>
      <c r="K28" s="126"/>
      <c r="L28" s="126"/>
      <c r="M28" s="126"/>
      <c r="N28" s="126"/>
      <c r="O28" s="127"/>
      <c r="P28" s="142"/>
      <c r="Q28" s="143"/>
      <c r="R28" s="143"/>
      <c r="S28" s="143"/>
      <c r="T28" s="144"/>
      <c r="U28" s="176"/>
      <c r="V28" s="177"/>
      <c r="W28" s="177"/>
      <c r="X28" s="177"/>
      <c r="Y28" s="178"/>
    </row>
    <row r="29" spans="6:26" ht="18.75" customHeight="1" x14ac:dyDescent="0.4">
      <c r="F29" s="113"/>
      <c r="G29" s="132">
        <f>IF(G18=0,0,18000)</f>
        <v>18000</v>
      </c>
      <c r="H29" s="133"/>
      <c r="I29" s="35" t="s">
        <v>4</v>
      </c>
      <c r="J29" s="128">
        <f>IF(G18=0,0,7100)</f>
        <v>7100</v>
      </c>
      <c r="K29" s="129"/>
      <c r="L29" s="129"/>
      <c r="M29" s="130" t="s">
        <v>4</v>
      </c>
      <c r="N29" s="130"/>
      <c r="O29" s="131"/>
      <c r="P29" s="145"/>
      <c r="Q29" s="146"/>
      <c r="R29" s="146"/>
      <c r="S29" s="146"/>
      <c r="T29" s="147"/>
      <c r="U29" s="179"/>
      <c r="V29" s="180"/>
      <c r="W29" s="180"/>
      <c r="X29" s="180"/>
      <c r="Y29" s="181"/>
    </row>
    <row r="30" spans="6:26" ht="18.75" customHeight="1" x14ac:dyDescent="0.4">
      <c r="F30" s="113" t="s">
        <v>16</v>
      </c>
      <c r="G30" s="109" t="s">
        <v>46</v>
      </c>
      <c r="H30" s="110"/>
      <c r="I30" s="110"/>
      <c r="J30" s="125" t="s">
        <v>39</v>
      </c>
      <c r="K30" s="126"/>
      <c r="L30" s="126"/>
      <c r="M30" s="126"/>
      <c r="N30" s="126"/>
      <c r="O30" s="127"/>
      <c r="P30" s="88" t="s">
        <v>36</v>
      </c>
      <c r="Q30" s="89"/>
      <c r="R30" s="89"/>
      <c r="S30" s="89"/>
      <c r="T30" s="90"/>
      <c r="U30" s="165" t="s">
        <v>47</v>
      </c>
      <c r="V30" s="166"/>
      <c r="W30" s="166"/>
      <c r="X30" s="166"/>
      <c r="Y30" s="167"/>
    </row>
    <row r="31" spans="6:26" ht="18.75" customHeight="1" x14ac:dyDescent="0.4">
      <c r="F31" s="114"/>
      <c r="G31" s="111">
        <f>MIN(G29+G27+G25,670000)</f>
        <v>420920</v>
      </c>
      <c r="H31" s="112"/>
      <c r="I31" s="36" t="s">
        <v>4</v>
      </c>
      <c r="J31" s="105">
        <f>MIN(J29+J27+J25,260000)</f>
        <v>169730</v>
      </c>
      <c r="K31" s="106"/>
      <c r="L31" s="106"/>
      <c r="M31" s="107" t="s">
        <v>4</v>
      </c>
      <c r="N31" s="107"/>
      <c r="O31" s="108"/>
      <c r="P31" s="76">
        <f>MIN(P27+P25,170000)</f>
        <v>39120</v>
      </c>
      <c r="Q31" s="77"/>
      <c r="R31" s="77"/>
      <c r="S31" s="78" t="s">
        <v>4</v>
      </c>
      <c r="T31" s="79"/>
      <c r="U31" s="182">
        <f>MIN(U27+U25,30000)</f>
        <v>16493</v>
      </c>
      <c r="V31" s="183"/>
      <c r="W31" s="183"/>
      <c r="X31" s="184" t="s">
        <v>4</v>
      </c>
      <c r="Y31" s="185"/>
    </row>
    <row r="32" spans="6:26" ht="18.75" customHeight="1" thickBot="1" x14ac:dyDescent="0.45">
      <c r="F32" s="9" t="s">
        <v>17</v>
      </c>
      <c r="G32" s="103">
        <f>MAX(+G25+G27+G29-670000,0)</f>
        <v>0</v>
      </c>
      <c r="H32" s="104"/>
      <c r="I32" s="37" t="s">
        <v>4</v>
      </c>
      <c r="J32" s="99">
        <f>MAX(+J25+J27+J29-260000,0)</f>
        <v>0</v>
      </c>
      <c r="K32" s="100"/>
      <c r="L32" s="100"/>
      <c r="M32" s="101" t="s">
        <v>4</v>
      </c>
      <c r="N32" s="101"/>
      <c r="O32" s="102"/>
      <c r="P32" s="80">
        <f>MAX(+P25+P27-170000,0)</f>
        <v>0</v>
      </c>
      <c r="Q32" s="81"/>
      <c r="R32" s="81"/>
      <c r="S32" s="82" t="s">
        <v>4</v>
      </c>
      <c r="T32" s="83"/>
      <c r="U32" s="168">
        <f>MAX(+U25+U27-30000,0)</f>
        <v>0</v>
      </c>
      <c r="V32" s="169"/>
      <c r="W32" s="169"/>
      <c r="X32" s="170" t="s">
        <v>4</v>
      </c>
      <c r="Y32" s="171"/>
    </row>
    <row r="33" spans="6:20" ht="14.25" thickTop="1" x14ac:dyDescent="0.4"/>
    <row r="34" spans="6:20" x14ac:dyDescent="0.4">
      <c r="L34" s="50" t="s">
        <v>62</v>
      </c>
    </row>
    <row r="35" spans="6:20" ht="22.5" customHeight="1" x14ac:dyDescent="0.4">
      <c r="F35" s="72" t="s">
        <v>60</v>
      </c>
      <c r="G35" s="72"/>
      <c r="H35" s="72"/>
      <c r="I35" s="17">
        <f>ROUNDDOWN(G31,-2)+ROUNDDOWN(J31,-2)+ROUNDDOWN(P31,-2)+ROUNDDOWN(U31,-2)</f>
        <v>646100</v>
      </c>
      <c r="J35" s="73" t="s">
        <v>4</v>
      </c>
      <c r="K35" s="74"/>
      <c r="L35" s="71" t="s">
        <v>37</v>
      </c>
      <c r="M35" s="71"/>
      <c r="N35" s="71"/>
      <c r="O35" s="71"/>
      <c r="P35" s="71"/>
      <c r="Q35" s="71"/>
      <c r="R35" s="71"/>
      <c r="S35" s="71"/>
      <c r="T35" s="71"/>
    </row>
    <row r="36" spans="6:20" ht="24" customHeight="1" x14ac:dyDescent="0.4">
      <c r="F36" s="70" t="s">
        <v>27</v>
      </c>
      <c r="G36" s="70"/>
      <c r="H36" s="70"/>
      <c r="I36" s="69"/>
      <c r="J36" s="69"/>
      <c r="K36" s="69"/>
      <c r="L36" s="71"/>
      <c r="M36" s="71"/>
      <c r="N36" s="71"/>
      <c r="O36" s="71"/>
      <c r="P36" s="71"/>
      <c r="Q36" s="71"/>
      <c r="R36" s="71"/>
      <c r="S36" s="71"/>
      <c r="T36" s="71"/>
    </row>
    <row r="37" spans="6:20" x14ac:dyDescent="0.4">
      <c r="L37" s="71"/>
      <c r="M37" s="71"/>
      <c r="N37" s="71"/>
      <c r="O37" s="71"/>
      <c r="P37" s="71"/>
      <c r="Q37" s="71"/>
      <c r="R37" s="71"/>
      <c r="S37" s="71"/>
      <c r="T37" s="71"/>
    </row>
    <row r="38" spans="6:20" x14ac:dyDescent="0.4">
      <c r="L38" s="71"/>
      <c r="M38" s="71"/>
      <c r="N38" s="71"/>
      <c r="O38" s="71"/>
      <c r="P38" s="71"/>
      <c r="Q38" s="71"/>
      <c r="R38" s="71"/>
      <c r="S38" s="71"/>
      <c r="T38" s="71"/>
    </row>
    <row r="39" spans="6:20" x14ac:dyDescent="0.4">
      <c r="L39" s="71"/>
      <c r="M39" s="71"/>
      <c r="N39" s="71"/>
      <c r="O39" s="71"/>
      <c r="P39" s="71"/>
      <c r="Q39" s="71"/>
      <c r="R39" s="71"/>
      <c r="S39" s="71"/>
      <c r="T39" s="71"/>
    </row>
    <row r="40" spans="6:20" x14ac:dyDescent="0.4">
      <c r="L40" s="71"/>
      <c r="M40" s="71"/>
      <c r="N40" s="71"/>
      <c r="O40" s="71"/>
      <c r="P40" s="71"/>
      <c r="Q40" s="71"/>
      <c r="R40" s="71"/>
      <c r="S40" s="71"/>
      <c r="T40" s="71"/>
    </row>
    <row r="41" spans="6:20" x14ac:dyDescent="0.4"/>
  </sheetData>
  <sheetProtection selectLockedCells="1"/>
  <mergeCells count="86">
    <mergeCell ref="O7:P7"/>
    <mergeCell ref="X7:Y7"/>
    <mergeCell ref="A1:U1"/>
    <mergeCell ref="O5:P5"/>
    <mergeCell ref="X5:Y5"/>
    <mergeCell ref="O6:P6"/>
    <mergeCell ref="X6:Y6"/>
    <mergeCell ref="O8:P8"/>
    <mergeCell ref="X8:Y8"/>
    <mergeCell ref="O9:P9"/>
    <mergeCell ref="X9:Y9"/>
    <mergeCell ref="O10:P10"/>
    <mergeCell ref="X10:Y10"/>
    <mergeCell ref="X18:Y18"/>
    <mergeCell ref="O11:P11"/>
    <mergeCell ref="X11:Y11"/>
    <mergeCell ref="O12:P12"/>
    <mergeCell ref="X12:Y12"/>
    <mergeCell ref="O13:P13"/>
    <mergeCell ref="X13:Y13"/>
    <mergeCell ref="O14:P14"/>
    <mergeCell ref="X14:Y14"/>
    <mergeCell ref="O16:P16"/>
    <mergeCell ref="R16:S16"/>
    <mergeCell ref="I17:J17"/>
    <mergeCell ref="F24:F25"/>
    <mergeCell ref="G24:I24"/>
    <mergeCell ref="J24:O24"/>
    <mergeCell ref="P24:T24"/>
    <mergeCell ref="O18:P18"/>
    <mergeCell ref="U24:Y24"/>
    <mergeCell ref="G25:H25"/>
    <mergeCell ref="U25:W25"/>
    <mergeCell ref="X25:Y25"/>
    <mergeCell ref="G23:I23"/>
    <mergeCell ref="J23:O23"/>
    <mergeCell ref="P23:T23"/>
    <mergeCell ref="U23:Y23"/>
    <mergeCell ref="J27:L27"/>
    <mergeCell ref="M27:O27"/>
    <mergeCell ref="P27:R27"/>
    <mergeCell ref="S27:T27"/>
    <mergeCell ref="J25:L25"/>
    <mergeCell ref="M25:O25"/>
    <mergeCell ref="P25:R25"/>
    <mergeCell ref="S25:T25"/>
    <mergeCell ref="U27:W27"/>
    <mergeCell ref="X27:Y27"/>
    <mergeCell ref="F28:F29"/>
    <mergeCell ref="G28:I28"/>
    <mergeCell ref="J28:O28"/>
    <mergeCell ref="P28:T29"/>
    <mergeCell ref="U28:Y29"/>
    <mergeCell ref="G29:H29"/>
    <mergeCell ref="J29:L29"/>
    <mergeCell ref="M29:O29"/>
    <mergeCell ref="F26:F27"/>
    <mergeCell ref="G26:I26"/>
    <mergeCell ref="J26:O26"/>
    <mergeCell ref="P26:T26"/>
    <mergeCell ref="U26:Y26"/>
    <mergeCell ref="G27:H27"/>
    <mergeCell ref="F30:F31"/>
    <mergeCell ref="G30:I30"/>
    <mergeCell ref="J30:O30"/>
    <mergeCell ref="P30:T30"/>
    <mergeCell ref="U30:Y30"/>
    <mergeCell ref="G31:H31"/>
    <mergeCell ref="J31:L31"/>
    <mergeCell ref="M31:O31"/>
    <mergeCell ref="P31:R31"/>
    <mergeCell ref="S31:T31"/>
    <mergeCell ref="U31:W31"/>
    <mergeCell ref="X31:Y31"/>
    <mergeCell ref="U32:W32"/>
    <mergeCell ref="X32:Y32"/>
    <mergeCell ref="F35:H35"/>
    <mergeCell ref="J35:K35"/>
    <mergeCell ref="L35:T40"/>
    <mergeCell ref="F36:H36"/>
    <mergeCell ref="I36:K36"/>
    <mergeCell ref="G32:H32"/>
    <mergeCell ref="J32:L32"/>
    <mergeCell ref="M32:O32"/>
    <mergeCell ref="P32:R32"/>
    <mergeCell ref="S32:T32"/>
  </mergeCells>
  <phoneticPr fontId="1"/>
  <dataValidations count="1">
    <dataValidation type="list" allowBlank="1" showInputMessage="1" showErrorMessage="1" sqref="G5:G14" xr:uid="{97F7E7D0-13AE-44E5-B42E-496C7301C399}">
      <formula1>"0～18歳,19～39歳,40～64歳,65～74歳"</formula1>
    </dataValidation>
  </dataValidations>
  <pageMargins left="0.51181102362204722" right="0.51181102362204722" top="0.15748031496062992" bottom="0.15748031496062992" header="0.31496062992125984" footer="0.31496062992125984"/>
  <pageSetup paperSize="9" scale="68" orientation="landscape" r:id="rId1"/>
  <colBreaks count="1" manualBreakCount="1">
    <brk id="27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試算表</vt:lpstr>
      <vt:lpstr>入力例</vt:lpstr>
      <vt:lpstr>試算表!Print_Area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2026-03-23T04:50:00Z</dcterms:modified>
</cp:coreProperties>
</file>