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filterPrivacy="1" showInkAnnotation="0"/>
  <xr:revisionPtr revIDLastSave="0" documentId="13_ncr:1_{BF043715-0C13-48E4-A123-C61DF7A9ED27}" xr6:coauthVersionLast="36" xr6:coauthVersionMax="36" xr10:uidLastSave="{00000000-0000-0000-0000-000000000000}"/>
  <bookViews>
    <workbookView xWindow="0" yWindow="0" windowWidth="28800" windowHeight="10635" activeTab="1" xr2:uid="{00000000-000D-0000-FFFF-FFFF00000000}"/>
  </bookViews>
  <sheets>
    <sheet name="試算表" sheetId="1" r:id="rId1"/>
    <sheet name="入力例" sheetId="3" r:id="rId2"/>
  </sheets>
  <definedNames>
    <definedName name="_xlnm.Print_Area" localSheetId="0">試算表!$A:$U</definedName>
    <definedName name="_xlnm.Print_Area" localSheetId="1">入力例!$A:$U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29" i="1"/>
  <c r="O5" i="1" l="1"/>
  <c r="G18" i="1" l="1"/>
  <c r="G27" i="1" s="1"/>
  <c r="L14" i="1"/>
  <c r="L13" i="1"/>
  <c r="L12" i="1"/>
  <c r="L11" i="1"/>
  <c r="L10" i="1"/>
  <c r="L9" i="1"/>
  <c r="L8" i="1"/>
  <c r="L7" i="1"/>
  <c r="L6" i="1"/>
  <c r="L5" i="1"/>
  <c r="L14" i="3"/>
  <c r="L13" i="3"/>
  <c r="L12" i="3"/>
  <c r="L11" i="3"/>
  <c r="L10" i="3"/>
  <c r="L9" i="3"/>
  <c r="L8" i="3"/>
  <c r="L7" i="3"/>
  <c r="L6" i="3"/>
  <c r="L5" i="3"/>
  <c r="L18" i="1" l="1"/>
  <c r="J27" i="1"/>
  <c r="J25" i="1"/>
  <c r="G25" i="1"/>
  <c r="J23" i="1" l="1"/>
  <c r="G23" i="1"/>
  <c r="G18" i="3"/>
  <c r="J27" i="3" s="1"/>
  <c r="O14" i="3"/>
  <c r="R14" i="3" s="1"/>
  <c r="O13" i="3"/>
  <c r="R13" i="3" s="1"/>
  <c r="O12" i="3"/>
  <c r="R12" i="3" s="1"/>
  <c r="O11" i="3"/>
  <c r="R11" i="3" s="1"/>
  <c r="O10" i="3"/>
  <c r="R10" i="3" s="1"/>
  <c r="O9" i="3"/>
  <c r="R9" i="3" s="1"/>
  <c r="O8" i="3"/>
  <c r="R8" i="3" s="1"/>
  <c r="O7" i="3"/>
  <c r="R7" i="3" s="1"/>
  <c r="O6" i="3"/>
  <c r="R6" i="3" s="1"/>
  <c r="O5" i="3"/>
  <c r="L18" i="3"/>
  <c r="O18" i="3" l="1"/>
  <c r="P27" i="3" s="1"/>
  <c r="R5" i="3"/>
  <c r="G23" i="3"/>
  <c r="J23" i="3"/>
  <c r="R18" i="3"/>
  <c r="P23" i="3" s="1"/>
  <c r="G25" i="3"/>
  <c r="J25" i="3"/>
  <c r="G27" i="3"/>
  <c r="O10" i="1"/>
  <c r="R10" i="1" s="1"/>
  <c r="J30" i="3" l="1"/>
  <c r="J29" i="3"/>
  <c r="P25" i="3"/>
  <c r="P30" i="3"/>
  <c r="P29" i="3"/>
  <c r="G30" i="3"/>
  <c r="G29" i="3"/>
  <c r="I33" i="3" s="1"/>
  <c r="O9" i="1" l="1"/>
  <c r="R9" i="1" s="1"/>
  <c r="O14" i="1"/>
  <c r="R14" i="1" s="1"/>
  <c r="O13" i="1"/>
  <c r="R13" i="1" s="1"/>
  <c r="O12" i="1"/>
  <c r="R12" i="1" s="1"/>
  <c r="O11" i="1"/>
  <c r="R11" i="1" s="1"/>
  <c r="O8" i="1"/>
  <c r="R8" i="1" s="1"/>
  <c r="O7" i="1"/>
  <c r="R7" i="1" s="1"/>
  <c r="O6" i="1"/>
  <c r="O18" i="1" s="1"/>
  <c r="R5" i="1"/>
  <c r="P25" i="1" l="1"/>
  <c r="P27" i="1"/>
  <c r="R6" i="1"/>
  <c r="R18" i="1" s="1"/>
  <c r="P23" i="1" s="1"/>
  <c r="P30" i="1" l="1"/>
  <c r="P29" i="1" l="1"/>
  <c r="G30" i="1"/>
  <c r="G29" i="1"/>
  <c r="I33" i="1" l="1"/>
</calcChain>
</file>

<file path=xl/sharedStrings.xml><?xml version="1.0" encoding="utf-8"?>
<sst xmlns="http://schemas.openxmlformats.org/spreadsheetml/2006/main" count="206" uniqueCount="57">
  <si>
    <t>④被保険者４</t>
    <rPh sb="1" eb="5">
      <t>ヒホケンシャ</t>
    </rPh>
    <phoneticPr fontId="1"/>
  </si>
  <si>
    <t>年齢</t>
    <rPh sb="0" eb="2">
      <t>ネンレイ</t>
    </rPh>
    <phoneticPr fontId="1"/>
  </si>
  <si>
    <t>前年所得</t>
    <rPh sb="0" eb="2">
      <t>ゼンネン</t>
    </rPh>
    <rPh sb="2" eb="4">
      <t>ショトク</t>
    </rPh>
    <phoneticPr fontId="1"/>
  </si>
  <si>
    <t>（1/1～12/31）</t>
    <phoneticPr fontId="1"/>
  </si>
  <si>
    <t>円</t>
    <rPh sb="0" eb="1">
      <t>エン</t>
    </rPh>
    <phoneticPr fontId="1"/>
  </si>
  <si>
    <t>40～64歳</t>
  </si>
  <si>
    <t>該当</t>
    <rPh sb="0" eb="2">
      <t>ガイトウ</t>
    </rPh>
    <phoneticPr fontId="1"/>
  </si>
  <si>
    <t>未加入の世帯主</t>
  </si>
  <si>
    <t>介護分該当</t>
    <rPh sb="0" eb="2">
      <t>カイゴ</t>
    </rPh>
    <rPh sb="2" eb="3">
      <t>ブン</t>
    </rPh>
    <rPh sb="3" eb="5">
      <t>ガイトウ</t>
    </rPh>
    <phoneticPr fontId="1"/>
  </si>
  <si>
    <t>人</t>
    <rPh sb="0" eb="1">
      <t>ニン</t>
    </rPh>
    <phoneticPr fontId="1"/>
  </si>
  <si>
    <t>（世帯全体）</t>
    <rPh sb="1" eb="3">
      <t>セタイ</t>
    </rPh>
    <rPh sb="3" eb="5">
      <t>ゼンタイ</t>
    </rPh>
    <phoneticPr fontId="1"/>
  </si>
  <si>
    <t>介護分該当者</t>
    <rPh sb="0" eb="2">
      <t>カイゴ</t>
    </rPh>
    <rPh sb="2" eb="3">
      <t>ブン</t>
    </rPh>
    <rPh sb="3" eb="6">
      <t>ガイトウシャ</t>
    </rPh>
    <phoneticPr fontId="1"/>
  </si>
  <si>
    <t>（介護分該当者のみ）</t>
    <rPh sb="1" eb="3">
      <t>カイゴ</t>
    </rPh>
    <rPh sb="3" eb="4">
      <t>ブン</t>
    </rPh>
    <rPh sb="4" eb="7">
      <t>ガイトウシャ</t>
    </rPh>
    <phoneticPr fontId="1"/>
  </si>
  <si>
    <t>円</t>
    <rPh sb="0" eb="1">
      <t>エン</t>
    </rPh>
    <phoneticPr fontId="1"/>
  </si>
  <si>
    <t>所得割</t>
    <rPh sb="0" eb="2">
      <t>ショトク</t>
    </rPh>
    <rPh sb="2" eb="3">
      <t>ワリ</t>
    </rPh>
    <phoneticPr fontId="1"/>
  </si>
  <si>
    <t>均等割</t>
    <rPh sb="0" eb="2">
      <t>キントウ</t>
    </rPh>
    <rPh sb="2" eb="3">
      <t>ワリ</t>
    </rPh>
    <phoneticPr fontId="1"/>
  </si>
  <si>
    <t>平等割</t>
    <rPh sb="0" eb="2">
      <t>ビョウドウ</t>
    </rPh>
    <rPh sb="2" eb="3">
      <t>ワリ</t>
    </rPh>
    <phoneticPr fontId="1"/>
  </si>
  <si>
    <t>合計</t>
    <rPh sb="0" eb="2">
      <t>ゴウケイ</t>
    </rPh>
    <phoneticPr fontId="1"/>
  </si>
  <si>
    <t>限度超過額</t>
    <rPh sb="0" eb="2">
      <t>ゲンド</t>
    </rPh>
    <rPh sb="2" eb="4">
      <t>チョウカ</t>
    </rPh>
    <rPh sb="4" eb="5">
      <t>ガク</t>
    </rPh>
    <phoneticPr fontId="1"/>
  </si>
  <si>
    <t>医療保険分</t>
    <rPh sb="0" eb="2">
      <t>イリョウ</t>
    </rPh>
    <rPh sb="2" eb="4">
      <t>ホケン</t>
    </rPh>
    <rPh sb="4" eb="5">
      <t>ブン</t>
    </rPh>
    <phoneticPr fontId="1"/>
  </si>
  <si>
    <t>後期高齢者支援金分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ブン</t>
    </rPh>
    <phoneticPr fontId="1"/>
  </si>
  <si>
    <t>※加入者数</t>
    <rPh sb="1" eb="4">
      <t>カニュウシャ</t>
    </rPh>
    <rPh sb="4" eb="5">
      <t>スウ</t>
    </rPh>
    <phoneticPr fontId="1"/>
  </si>
  <si>
    <t>⑤被保険者５</t>
    <rPh sb="1" eb="5">
      <t>ヒホケンシャ</t>
    </rPh>
    <phoneticPr fontId="1"/>
  </si>
  <si>
    <t>⑥被保険者６</t>
    <rPh sb="1" eb="5">
      <t>ヒホケンシャ</t>
    </rPh>
    <phoneticPr fontId="1"/>
  </si>
  <si>
    <t>⑦被保険者７</t>
    <rPh sb="1" eb="5">
      <t>ヒホケンシャ</t>
    </rPh>
    <phoneticPr fontId="1"/>
  </si>
  <si>
    <t>⑧被保険者８</t>
    <rPh sb="1" eb="5">
      <t>ヒホケンシャ</t>
    </rPh>
    <phoneticPr fontId="1"/>
  </si>
  <si>
    <t>⑨被保険者９</t>
    <rPh sb="1" eb="5">
      <t>ヒホケンシャ</t>
    </rPh>
    <phoneticPr fontId="1"/>
  </si>
  <si>
    <t>⑩被保険者１０</t>
    <rPh sb="1" eb="5">
      <t>ヒホケンシャ</t>
    </rPh>
    <phoneticPr fontId="1"/>
  </si>
  <si>
    <t>年間保険税額（医療+高齢+介護）</t>
    <rPh sb="0" eb="2">
      <t>ネンカン</t>
    </rPh>
    <rPh sb="2" eb="4">
      <t>ホケン</t>
    </rPh>
    <rPh sb="4" eb="6">
      <t>ゼイガク</t>
    </rPh>
    <rPh sb="7" eb="9">
      <t>イリョウ</t>
    </rPh>
    <rPh sb="10" eb="12">
      <t>コウレイ</t>
    </rPh>
    <rPh sb="13" eb="15">
      <t>カイゴ</t>
    </rPh>
    <phoneticPr fontId="1"/>
  </si>
  <si>
    <t>（加入者数×7,000円）</t>
    <rPh sb="11" eb="12">
      <t>エン</t>
    </rPh>
    <phoneticPr fontId="1"/>
  </si>
  <si>
    <t>※100円未満切捨て　</t>
    <phoneticPr fontId="1"/>
  </si>
  <si>
    <t>（加入者数×16,200円）</t>
    <rPh sb="1" eb="4">
      <t>カニュウシャ</t>
    </rPh>
    <rPh sb="4" eb="5">
      <t>スウ</t>
    </rPh>
    <rPh sb="12" eb="13">
      <t>エン</t>
    </rPh>
    <phoneticPr fontId="1"/>
  </si>
  <si>
    <t>（１世帯　16,400円）</t>
    <rPh sb="2" eb="4">
      <t>セタイ</t>
    </rPh>
    <rPh sb="11" eb="12">
      <t>エン</t>
    </rPh>
    <phoneticPr fontId="1"/>
  </si>
  <si>
    <t>（１世帯　7,000円）</t>
    <rPh sb="10" eb="11">
      <t>エン</t>
    </rPh>
    <phoneticPr fontId="1"/>
  </si>
  <si>
    <t>0～39歳</t>
  </si>
  <si>
    <t>①被保険者１</t>
    <rPh sb="1" eb="5">
      <t>ヒホケンシャ</t>
    </rPh>
    <phoneticPr fontId="1"/>
  </si>
  <si>
    <t>②被保険者２</t>
    <rPh sb="1" eb="5">
      <t>ヒホケンシャ</t>
    </rPh>
    <phoneticPr fontId="1"/>
  </si>
  <si>
    <t>③被保険者３</t>
    <rPh sb="1" eb="5">
      <t>ヒホケンシャ</t>
    </rPh>
    <phoneticPr fontId="1"/>
  </si>
  <si>
    <t>課税標準所得額</t>
    <rPh sb="0" eb="2">
      <t>カゼイ</t>
    </rPh>
    <rPh sb="2" eb="4">
      <t>ヒョウジュン</t>
    </rPh>
    <rPh sb="4" eb="6">
      <t>ショトク</t>
    </rPh>
    <rPh sb="6" eb="7">
      <t>ガク</t>
    </rPh>
    <phoneticPr fontId="1"/>
  </si>
  <si>
    <t>課税標準所得額</t>
    <rPh sb="0" eb="4">
      <t>カゼイヒョウジュン</t>
    </rPh>
    <rPh sb="4" eb="6">
      <t>ショトク</t>
    </rPh>
    <rPh sb="6" eb="7">
      <t>ガク</t>
    </rPh>
    <phoneticPr fontId="1"/>
  </si>
  <si>
    <t>（介護納付分）</t>
  </si>
  <si>
    <t>介護納付分</t>
    <rPh sb="0" eb="2">
      <t>カイゴ</t>
    </rPh>
    <rPh sb="2" eb="4">
      <t>ノウフ</t>
    </rPh>
    <rPh sb="4" eb="5">
      <t>ブン</t>
    </rPh>
    <phoneticPr fontId="1"/>
  </si>
  <si>
    <t>65～74歳</t>
  </si>
  <si>
    <t>（課税標準所得額×6.10％）</t>
    <rPh sb="1" eb="8">
      <t>カゼイヒョウジュンショトクガク</t>
    </rPh>
    <phoneticPr fontId="1"/>
  </si>
  <si>
    <t>（課税標準所得額×2.60％）</t>
    <rPh sb="1" eb="8">
      <t>カゼイヒョウジュンショトクガク</t>
    </rPh>
    <phoneticPr fontId="1"/>
  </si>
  <si>
    <t>（課税標準所得額×1.0％）</t>
    <rPh sb="1" eb="8">
      <t>カゼイヒョウジュンショトクガク</t>
    </rPh>
    <phoneticPr fontId="1"/>
  </si>
  <si>
    <t>（介護分該当者数×5,400円）</t>
    <rPh sb="1" eb="3">
      <t>カイゴ</t>
    </rPh>
    <rPh sb="3" eb="4">
      <t>ブン</t>
    </rPh>
    <rPh sb="4" eb="6">
      <t>ガイトウ</t>
    </rPh>
    <rPh sb="14" eb="15">
      <t>エン</t>
    </rPh>
    <phoneticPr fontId="1"/>
  </si>
  <si>
    <t>（介護分該当者数×5,400円）</t>
    <rPh sb="14" eb="15">
      <t>エン</t>
    </rPh>
    <phoneticPr fontId="1"/>
  </si>
  <si>
    <t>（１世帯　3,100円）</t>
    <rPh sb="10" eb="11">
      <t>エン</t>
    </rPh>
    <phoneticPr fontId="1"/>
  </si>
  <si>
    <t>＜限度額　17万＞</t>
    <phoneticPr fontId="1"/>
  </si>
  <si>
    <t>★低所得世帯に対しては、均等割・平等割について軽減される場合があります。（世帯主及び国保被保険者の所得等が基準となります。）
★未就学児所属世帯については、未就学児1人当たりの均等割が５割軽減されます。（低所得世帯における軽減の適用世帯については、軽減適用後の均等割がさらに５割軽減されます。）</t>
    <rPh sb="65" eb="69">
      <t>ミシュウガクジ</t>
    </rPh>
    <rPh sb="69" eb="71">
      <t>ショゾク</t>
    </rPh>
    <rPh sb="71" eb="73">
      <t>セタイ</t>
    </rPh>
    <rPh sb="79" eb="83">
      <t>ミシュウガクジ</t>
    </rPh>
    <rPh sb="84" eb="85">
      <t>ニン</t>
    </rPh>
    <rPh sb="85" eb="86">
      <t>ア</t>
    </rPh>
    <rPh sb="89" eb="92">
      <t>キントウワ</t>
    </rPh>
    <rPh sb="94" eb="95">
      <t>ワリ</t>
    </rPh>
    <rPh sb="95" eb="97">
      <t>ケイゲン</t>
    </rPh>
    <rPh sb="103" eb="106">
      <t>テイショトク</t>
    </rPh>
    <rPh sb="106" eb="108">
      <t>セタイ</t>
    </rPh>
    <rPh sb="112" eb="114">
      <t>ケイゲン</t>
    </rPh>
    <rPh sb="115" eb="117">
      <t>テキヨウ</t>
    </rPh>
    <rPh sb="117" eb="119">
      <t>セタイ</t>
    </rPh>
    <rPh sb="125" eb="127">
      <t>ケイゲン</t>
    </rPh>
    <rPh sb="127" eb="129">
      <t>テキヨウ</t>
    </rPh>
    <rPh sb="129" eb="130">
      <t>ゴ</t>
    </rPh>
    <rPh sb="131" eb="133">
      <t>キントウ</t>
    </rPh>
    <rPh sb="133" eb="134">
      <t>ワリ</t>
    </rPh>
    <rPh sb="139" eb="140">
      <t>ワリ</t>
    </rPh>
    <rPh sb="140" eb="142">
      <t>ケイゲン</t>
    </rPh>
    <phoneticPr fontId="1"/>
  </si>
  <si>
    <t>＜限度額　65万＞</t>
    <rPh sb="1" eb="3">
      <t>ゲンド</t>
    </rPh>
    <rPh sb="3" eb="4">
      <t>ガク</t>
    </rPh>
    <rPh sb="7" eb="8">
      <t>マン</t>
    </rPh>
    <phoneticPr fontId="1"/>
  </si>
  <si>
    <t>（所得-基礎控除額43万）</t>
    <rPh sb="1" eb="3">
      <t>ショトク</t>
    </rPh>
    <rPh sb="4" eb="6">
      <t>キソ</t>
    </rPh>
    <rPh sb="6" eb="9">
      <t>コウジョガク</t>
    </rPh>
    <rPh sb="11" eb="12">
      <t>マン</t>
    </rPh>
    <phoneticPr fontId="1"/>
  </si>
  <si>
    <t>（所得-43万）</t>
    <rPh sb="1" eb="3">
      <t>ショトク</t>
    </rPh>
    <rPh sb="6" eb="7">
      <t>マン</t>
    </rPh>
    <phoneticPr fontId="1"/>
  </si>
  <si>
    <t>令和６年度（R６年４月～R７年３月）国民健康保険税　試算表</t>
    <rPh sb="0" eb="2">
      <t>レイワ</t>
    </rPh>
    <rPh sb="3" eb="5">
      <t>ネンド</t>
    </rPh>
    <rPh sb="4" eb="5">
      <t>ド</t>
    </rPh>
    <rPh sb="8" eb="9">
      <t>ネン</t>
    </rPh>
    <rPh sb="10" eb="11">
      <t>ガツ</t>
    </rPh>
    <rPh sb="14" eb="15">
      <t>ネン</t>
    </rPh>
    <rPh sb="16" eb="17">
      <t>ガツ</t>
    </rPh>
    <rPh sb="18" eb="20">
      <t>コクミン</t>
    </rPh>
    <rPh sb="20" eb="22">
      <t>ケンコウ</t>
    </rPh>
    <rPh sb="22" eb="24">
      <t>ホケン</t>
    </rPh>
    <rPh sb="24" eb="25">
      <t>ゼイ</t>
    </rPh>
    <rPh sb="26" eb="28">
      <t>シサン</t>
    </rPh>
    <rPh sb="28" eb="29">
      <t>ヒョウ</t>
    </rPh>
    <phoneticPr fontId="1"/>
  </si>
  <si>
    <t>＜限度額　24万＞</t>
    <phoneticPr fontId="1"/>
  </si>
  <si>
    <t>令和６年度（R６年４月～R７年３月）国民健康保険税　試算表　（入力例）</t>
    <rPh sb="0" eb="2">
      <t>レイワ</t>
    </rPh>
    <rPh sb="3" eb="4">
      <t>ネン</t>
    </rPh>
    <rPh sb="4" eb="5">
      <t>ド</t>
    </rPh>
    <rPh sb="5" eb="6">
      <t>ネンド</t>
    </rPh>
    <rPh sb="8" eb="9">
      <t>ネン</t>
    </rPh>
    <rPh sb="10" eb="11">
      <t>ガツ</t>
    </rPh>
    <rPh sb="14" eb="15">
      <t>ネン</t>
    </rPh>
    <rPh sb="16" eb="17">
      <t>ガツ</t>
    </rPh>
    <rPh sb="18" eb="20">
      <t>コクミン</t>
    </rPh>
    <rPh sb="20" eb="22">
      <t>ケンコウ</t>
    </rPh>
    <rPh sb="22" eb="24">
      <t>ホケン</t>
    </rPh>
    <rPh sb="24" eb="25">
      <t>ゼイ</t>
    </rPh>
    <rPh sb="26" eb="28">
      <t>シサン</t>
    </rPh>
    <rPh sb="28" eb="29">
      <t>ヒョウ</t>
    </rPh>
    <rPh sb="31" eb="33">
      <t>ニュウリョク</t>
    </rPh>
    <rPh sb="33" eb="3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</si>
</sst>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0" tint="-4.9989318521683403E-2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i/>
      <sz val="14"/>
      <color rgb="FFFF0000"/>
      <name val="HGP創英角ｺﾞｼｯｸUB"/>
      <family val="3"/>
      <charset val="128"/>
    </font>
    <font>
      <sz val="10"/>
      <color rgb="FFFF0000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1"/>
      <color rgb="FFFF0000"/>
      <name val="HGPｺﾞｼｯｸM"/>
      <family val="3"/>
      <charset val="128"/>
    </font>
    <font>
      <b/>
      <sz val="18"/>
      <name val="HGP創英角ﾎﾟｯﾌﾟ体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18FE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 style="double">
        <color auto="1"/>
      </left>
      <right/>
      <top style="dotted">
        <color indexed="64"/>
      </top>
      <bottom style="double">
        <color auto="1"/>
      </bottom>
      <diagonal/>
    </border>
    <border>
      <left/>
      <right/>
      <top style="dotted">
        <color indexed="64"/>
      </top>
      <bottom style="double">
        <color auto="1"/>
      </bottom>
      <diagonal/>
    </border>
    <border>
      <left/>
      <right style="double">
        <color auto="1"/>
      </right>
      <top style="dotted">
        <color indexed="64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1" xfId="0" applyNumberFormat="1" applyFont="1" applyBorder="1" applyAlignment="1" applyProtection="1">
      <alignment vertical="center"/>
      <protection hidden="1"/>
    </xf>
    <xf numFmtId="176" fontId="2" fillId="0" borderId="3" xfId="0" applyNumberFormat="1" applyFont="1" applyBorder="1" applyAlignment="1" applyProtection="1">
      <alignment vertical="center"/>
      <protection hidden="1"/>
    </xf>
    <xf numFmtId="176" fontId="2" fillId="0" borderId="5" xfId="0" applyNumberFormat="1" applyFont="1" applyBorder="1" applyAlignment="1" applyProtection="1">
      <alignment vertical="center"/>
      <protection hidden="1"/>
    </xf>
    <xf numFmtId="176" fontId="7" fillId="0" borderId="8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4" borderId="29" xfId="0" applyFont="1" applyFill="1" applyBorder="1" applyAlignment="1" applyProtection="1">
      <alignment horizontal="center" vertical="center" shrinkToFit="1"/>
      <protection locked="0"/>
    </xf>
    <xf numFmtId="0" fontId="2" fillId="4" borderId="30" xfId="0" applyFont="1" applyFill="1" applyBorder="1" applyAlignment="1" applyProtection="1">
      <alignment horizontal="center" vertical="center" shrinkToFit="1"/>
      <protection locked="0"/>
    </xf>
    <xf numFmtId="0" fontId="2" fillId="4" borderId="31" xfId="0" applyFont="1" applyFill="1" applyBorder="1" applyAlignment="1" applyProtection="1">
      <alignment horizontal="center" vertical="center" shrinkToFit="1"/>
      <protection locked="0"/>
    </xf>
    <xf numFmtId="176" fontId="2" fillId="4" borderId="32" xfId="0" applyNumberFormat="1" applyFont="1" applyFill="1" applyBorder="1" applyAlignment="1" applyProtection="1">
      <alignment vertical="center"/>
      <protection locked="0"/>
    </xf>
    <xf numFmtId="176" fontId="2" fillId="4" borderId="34" xfId="0" applyNumberFormat="1" applyFont="1" applyFill="1" applyBorder="1" applyAlignment="1" applyProtection="1">
      <alignment vertical="center"/>
      <protection locked="0"/>
    </xf>
    <xf numFmtId="176" fontId="2" fillId="4" borderId="36" xfId="0" applyNumberFormat="1" applyFont="1" applyFill="1" applyBorder="1" applyAlignment="1" applyProtection="1">
      <alignment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vertical="center"/>
    </xf>
    <xf numFmtId="176" fontId="2" fillId="3" borderId="19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76" fontId="2" fillId="6" borderId="1" xfId="0" applyNumberFormat="1" applyFont="1" applyFill="1" applyBorder="1" applyAlignment="1">
      <alignment vertical="center"/>
    </xf>
    <xf numFmtId="176" fontId="2" fillId="6" borderId="3" xfId="0" applyNumberFormat="1" applyFont="1" applyFill="1" applyBorder="1" applyAlignment="1">
      <alignment vertical="center"/>
    </xf>
    <xf numFmtId="176" fontId="2" fillId="6" borderId="3" xfId="0" applyNumberFormat="1" applyFont="1" applyFill="1" applyBorder="1" applyAlignment="1" applyProtection="1">
      <alignment vertical="center"/>
      <protection hidden="1"/>
    </xf>
    <xf numFmtId="176" fontId="7" fillId="6" borderId="8" xfId="0" applyNumberFormat="1" applyFont="1" applyFill="1" applyBorder="1" applyAlignment="1">
      <alignment vertical="center"/>
    </xf>
    <xf numFmtId="0" fontId="2" fillId="6" borderId="22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vertical="center"/>
    </xf>
    <xf numFmtId="176" fontId="14" fillId="3" borderId="19" xfId="0" applyNumberFormat="1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6" fontId="14" fillId="2" borderId="15" xfId="0" applyNumberFormat="1" applyFont="1" applyFill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left" vertical="center"/>
    </xf>
    <xf numFmtId="176" fontId="14" fillId="2" borderId="16" xfId="0" applyNumberFormat="1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4" fillId="3" borderId="15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left" vertical="center"/>
    </xf>
    <xf numFmtId="176" fontId="14" fillId="3" borderId="16" xfId="0" applyNumberFormat="1" applyFont="1" applyFill="1" applyBorder="1" applyAlignment="1">
      <alignment horizontal="left" vertical="center"/>
    </xf>
    <xf numFmtId="176" fontId="14" fillId="3" borderId="23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left" vertical="center"/>
    </xf>
    <xf numFmtId="176" fontId="14" fillId="3" borderId="25" xfId="0" applyNumberFormat="1" applyFont="1" applyFill="1" applyBorder="1" applyAlignment="1">
      <alignment horizontal="left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horizontal="left" vertical="center"/>
    </xf>
    <xf numFmtId="176" fontId="14" fillId="3" borderId="19" xfId="0" applyNumberFormat="1" applyFont="1" applyFill="1" applyBorder="1" applyAlignment="1">
      <alignment horizontal="left" vertical="center"/>
    </xf>
    <xf numFmtId="176" fontId="13" fillId="3" borderId="20" xfId="0" applyNumberFormat="1" applyFont="1" applyFill="1" applyBorder="1" applyAlignment="1">
      <alignment horizontal="center" vertical="center"/>
    </xf>
    <xf numFmtId="176" fontId="13" fillId="3" borderId="14" xfId="0" applyNumberFormat="1" applyFont="1" applyFill="1" applyBorder="1" applyAlignment="1">
      <alignment horizontal="center" vertical="center"/>
    </xf>
    <xf numFmtId="176" fontId="13" fillId="3" borderId="21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176" fontId="2" fillId="3" borderId="18" xfId="0" applyNumberFormat="1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center" vertical="center"/>
    </xf>
    <xf numFmtId="176" fontId="14" fillId="2" borderId="23" xfId="0" applyNumberFormat="1" applyFont="1" applyFill="1" applyBorder="1" applyAlignment="1">
      <alignment horizontal="center" vertical="center"/>
    </xf>
    <xf numFmtId="176" fontId="14" fillId="2" borderId="24" xfId="0" applyNumberFormat="1" applyFont="1" applyFill="1" applyBorder="1" applyAlignment="1">
      <alignment horizontal="center" vertical="center"/>
    </xf>
    <xf numFmtId="176" fontId="14" fillId="2" borderId="24" xfId="0" applyNumberFormat="1" applyFont="1" applyFill="1" applyBorder="1" applyAlignment="1">
      <alignment horizontal="left" vertical="center"/>
    </xf>
    <xf numFmtId="176" fontId="14" fillId="2" borderId="25" xfId="0" applyNumberFormat="1" applyFont="1" applyFill="1" applyBorder="1" applyAlignment="1">
      <alignment horizontal="left" vertical="center"/>
    </xf>
    <xf numFmtId="176" fontId="14" fillId="5" borderId="23" xfId="0" applyNumberFormat="1" applyFont="1" applyFill="1" applyBorder="1" applyAlignment="1">
      <alignment horizontal="right" vertical="center"/>
    </xf>
    <xf numFmtId="176" fontId="14" fillId="5" borderId="24" xfId="0" applyNumberFormat="1" applyFont="1" applyFill="1" applyBorder="1" applyAlignment="1">
      <alignment horizontal="right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176" fontId="14" fillId="5" borderId="15" xfId="0" applyNumberFormat="1" applyFont="1" applyFill="1" applyBorder="1" applyAlignment="1">
      <alignment horizontal="right" vertical="center"/>
    </xf>
    <xf numFmtId="176" fontId="14" fillId="5" borderId="0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left" vertical="center"/>
    </xf>
    <xf numFmtId="176" fontId="2" fillId="2" borderId="19" xfId="0" applyNumberFormat="1" applyFont="1" applyFill="1" applyBorder="1" applyAlignment="1">
      <alignment horizontal="left" vertical="center"/>
    </xf>
    <xf numFmtId="176" fontId="13" fillId="2" borderId="20" xfId="0" applyNumberFormat="1" applyFont="1" applyFill="1" applyBorder="1" applyAlignment="1">
      <alignment horizontal="center" vertical="center"/>
    </xf>
    <xf numFmtId="176" fontId="13" fillId="2" borderId="14" xfId="0" applyNumberFormat="1" applyFont="1" applyFill="1" applyBorder="1" applyAlignment="1">
      <alignment horizontal="center" vertical="center"/>
    </xf>
    <xf numFmtId="176" fontId="13" fillId="2" borderId="21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2" borderId="17" xfId="0" applyNumberFormat="1" applyFont="1" applyFill="1" applyBorder="1" applyAlignment="1">
      <alignment horizontal="center" vertical="center"/>
    </xf>
    <xf numFmtId="176" fontId="14" fillId="2" borderId="17" xfId="0" applyNumberFormat="1" applyFont="1" applyFill="1" applyBorder="1" applyAlignment="1">
      <alignment horizontal="left" vertical="center"/>
    </xf>
    <xf numFmtId="176" fontId="14" fillId="2" borderId="19" xfId="0" applyNumberFormat="1" applyFont="1" applyFill="1" applyBorder="1" applyAlignment="1">
      <alignment horizontal="left" vertical="center"/>
    </xf>
    <xf numFmtId="176" fontId="14" fillId="5" borderId="18" xfId="0" applyNumberFormat="1" applyFont="1" applyFill="1" applyBorder="1" applyAlignment="1">
      <alignment horizontal="right" vertical="center"/>
    </xf>
    <xf numFmtId="176" fontId="14" fillId="5" borderId="17" xfId="0" applyNumberFormat="1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76" fontId="2" fillId="5" borderId="18" xfId="0" applyNumberFormat="1" applyFont="1" applyFill="1" applyBorder="1" applyAlignment="1">
      <alignment horizontal="right" vertical="center"/>
    </xf>
    <xf numFmtId="176" fontId="2" fillId="5" borderId="17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left" vertical="center"/>
    </xf>
    <xf numFmtId="176" fontId="2" fillId="3" borderId="19" xfId="0" applyNumberFormat="1" applyFont="1" applyFill="1" applyBorder="1" applyAlignment="1">
      <alignment horizontal="left" vertical="center"/>
    </xf>
    <xf numFmtId="176" fontId="2" fillId="5" borderId="23" xfId="0" applyNumberFormat="1" applyFont="1" applyFill="1" applyBorder="1" applyAlignment="1">
      <alignment horizontal="right" vertical="center"/>
    </xf>
    <xf numFmtId="176" fontId="2" fillId="5" borderId="24" xfId="0" applyNumberFormat="1" applyFont="1" applyFill="1" applyBorder="1" applyAlignment="1">
      <alignment horizontal="right" vertical="center"/>
    </xf>
    <xf numFmtId="176" fontId="2" fillId="6" borderId="23" xfId="0" applyNumberFormat="1" applyFont="1" applyFill="1" applyBorder="1" applyAlignment="1">
      <alignment horizontal="center" vertical="center"/>
    </xf>
    <xf numFmtId="176" fontId="2" fillId="6" borderId="24" xfId="0" applyNumberFormat="1" applyFont="1" applyFill="1" applyBorder="1" applyAlignment="1">
      <alignment horizontal="center" vertical="center"/>
    </xf>
    <xf numFmtId="176" fontId="2" fillId="6" borderId="24" xfId="0" applyNumberFormat="1" applyFont="1" applyFill="1" applyBorder="1" applyAlignment="1">
      <alignment horizontal="left" vertical="center"/>
    </xf>
    <xf numFmtId="176" fontId="2" fillId="6" borderId="25" xfId="0" applyNumberFormat="1" applyFont="1" applyFill="1" applyBorder="1" applyAlignment="1">
      <alignment horizontal="left" vertical="center"/>
    </xf>
    <xf numFmtId="176" fontId="2" fillId="3" borderId="23" xfId="0" applyNumberFormat="1" applyFont="1" applyFill="1" applyBorder="1" applyAlignment="1">
      <alignment horizontal="center" vertical="center"/>
    </xf>
    <xf numFmtId="176" fontId="2" fillId="3" borderId="24" xfId="0" applyNumberFormat="1" applyFont="1" applyFill="1" applyBorder="1" applyAlignment="1">
      <alignment horizontal="center" vertical="center"/>
    </xf>
    <xf numFmtId="176" fontId="2" fillId="3" borderId="24" xfId="0" applyNumberFormat="1" applyFont="1" applyFill="1" applyBorder="1" applyAlignment="1">
      <alignment horizontal="left" vertical="center"/>
    </xf>
    <xf numFmtId="176" fontId="2" fillId="3" borderId="25" xfId="0" applyNumberFormat="1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176" fontId="13" fillId="6" borderId="20" xfId="0" applyNumberFormat="1" applyFont="1" applyFill="1" applyBorder="1" applyAlignment="1">
      <alignment horizontal="center" vertical="center"/>
    </xf>
    <xf numFmtId="176" fontId="13" fillId="6" borderId="14" xfId="0" applyNumberFormat="1" applyFont="1" applyFill="1" applyBorder="1" applyAlignment="1">
      <alignment horizontal="center" vertical="center"/>
    </xf>
    <xf numFmtId="176" fontId="13" fillId="6" borderId="21" xfId="0" applyNumberFormat="1" applyFont="1" applyFill="1" applyBorder="1" applyAlignment="1">
      <alignment horizontal="center" vertical="center"/>
    </xf>
    <xf numFmtId="176" fontId="5" fillId="3" borderId="20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176" fontId="5" fillId="3" borderId="21" xfId="0" applyNumberFormat="1" applyFont="1" applyFill="1" applyBorder="1" applyAlignment="1">
      <alignment horizontal="center" vertical="center"/>
    </xf>
    <xf numFmtId="176" fontId="14" fillId="6" borderId="15" xfId="0" applyNumberFormat="1" applyFont="1" applyFill="1" applyBorder="1" applyAlignment="1">
      <alignment horizontal="center" vertical="center"/>
    </xf>
    <xf numFmtId="176" fontId="14" fillId="6" borderId="0" xfId="0" applyNumberFormat="1" applyFont="1" applyFill="1" applyBorder="1" applyAlignment="1">
      <alignment horizontal="center" vertical="center"/>
    </xf>
    <xf numFmtId="176" fontId="14" fillId="6" borderId="0" xfId="0" applyNumberFormat="1" applyFont="1" applyFill="1" applyBorder="1" applyAlignment="1">
      <alignment horizontal="left" vertical="center"/>
    </xf>
    <xf numFmtId="176" fontId="14" fillId="6" borderId="16" xfId="0" applyNumberFormat="1" applyFont="1" applyFill="1" applyBorder="1" applyAlignment="1">
      <alignment horizontal="left" vertical="center"/>
    </xf>
    <xf numFmtId="176" fontId="2" fillId="3" borderId="15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left" vertical="center"/>
    </xf>
    <xf numFmtId="176" fontId="2" fillId="3" borderId="16" xfId="0" applyNumberFormat="1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18FE5"/>
      <color rgb="FFBCDD43"/>
      <color rgb="FFF5ADEC"/>
      <color rgb="FFFFFF99"/>
      <color rgb="FFED7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0</xdr:rowOff>
    </xdr:from>
    <xdr:to>
      <xdr:col>4</xdr:col>
      <xdr:colOff>0</xdr:colOff>
      <xdr:row>18</xdr:row>
      <xdr:rowOff>123825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4300" y="533400"/>
          <a:ext cx="2628900" cy="2952750"/>
        </a:xfrm>
        <a:prstGeom prst="wedgeRoundRectCallout">
          <a:avLst>
            <a:gd name="adj1" fmla="val 62982"/>
            <a:gd name="adj2" fmla="val -3296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76200" cmpd="tri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計算方法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●加入予定者の年齢・所得について、　　</a:t>
          </a:r>
          <a:r>
            <a:rPr lang="ja-JP" altLang="en-US" sz="1100" b="1" i="0" u="none" strike="noStrike" baseline="0">
              <a:solidFill>
                <a:srgbClr val="F18FE5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欄に入力してください。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年齢は</a:t>
          </a:r>
          <a:r>
            <a:rPr lang="ja-JP" altLang="en-US" sz="1000" b="1" i="0" u="none" strike="noStrike" baseline="0">
              <a:solidFill>
                <a:srgbClr val="F18FE5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欄をクリックし、右に出てくる▼から、該当する年齢を選択してください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●</a:t>
          </a:r>
          <a:r>
            <a:rPr lang="ja-JP" altLang="en-US" sz="11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加入者数は必ず確認してください。人数が違うと正しい計算ができません。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1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●前年所得欄には、収入ではなく、所得をお入れください。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（例／給与所得の源泉徴収票は、給与所得控除後の金額。確定申告書Ａは、⑤の金額。確定申告書Ｂは、⑨の金額。）　　　　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　　　　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466725</xdr:colOff>
      <xdr:row>14</xdr:row>
      <xdr:rowOff>19050</xdr:rowOff>
    </xdr:from>
    <xdr:to>
      <xdr:col>6</xdr:col>
      <xdr:colOff>466725</xdr:colOff>
      <xdr:row>15</xdr:row>
      <xdr:rowOff>180975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371975" y="3371850"/>
          <a:ext cx="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600075</xdr:colOff>
      <xdr:row>14</xdr:row>
      <xdr:rowOff>28575</xdr:rowOff>
    </xdr:from>
    <xdr:to>
      <xdr:col>11</xdr:col>
      <xdr:colOff>600075</xdr:colOff>
      <xdr:row>15</xdr:row>
      <xdr:rowOff>28575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7267575" y="2895600"/>
          <a:ext cx="0" cy="190500"/>
        </a:xfrm>
        <a:prstGeom prst="straightConnector1">
          <a:avLst/>
        </a:prstGeom>
        <a:ln w="3175">
          <a:headEnd type="none" w="med" len="sm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</xdr:colOff>
      <xdr:row>19</xdr:row>
      <xdr:rowOff>66676</xdr:rowOff>
    </xdr:from>
    <xdr:to>
      <xdr:col>4</xdr:col>
      <xdr:colOff>304800</xdr:colOff>
      <xdr:row>34</xdr:row>
      <xdr:rowOff>123825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7624" y="3790951"/>
          <a:ext cx="3000376" cy="3514724"/>
        </a:xfrm>
        <a:prstGeom prst="wedgeRoundRectCallout">
          <a:avLst>
            <a:gd name="adj1" fmla="val -4384"/>
            <a:gd name="adj2" fmla="val -1344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76200" cmpd="tri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★★注意★★</a:t>
          </a:r>
          <a:endParaRPr lang="en-US" altLang="ja-JP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この計算表でできるのは、あくまでも簡易的な計算であり、実際の保険税額とは一致しない場合があります。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令和６年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度(令和６年４月～令和７年３月)の保険税額の計算であるため、それ以外の期間とは計算方法が異なります。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●年度途中で加入者や所得の増減があった場合には、税額が変更になる場合もあります。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●所得の種類や世帯状況によっては、この試算表では計算できない場合があります。詳しくは税務課市民税係までお尋ねください。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0</xdr:rowOff>
    </xdr:from>
    <xdr:to>
      <xdr:col>4</xdr:col>
      <xdr:colOff>0</xdr:colOff>
      <xdr:row>18</xdr:row>
      <xdr:rowOff>123825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4300" y="533400"/>
          <a:ext cx="2628900" cy="3143250"/>
        </a:xfrm>
        <a:prstGeom prst="wedgeRoundRectCallout">
          <a:avLst>
            <a:gd name="adj1" fmla="val 62982"/>
            <a:gd name="adj2" fmla="val -3296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76200" cmpd="tri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計算方法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●加入予定者の年齢・所得について、　　</a:t>
          </a:r>
          <a:r>
            <a:rPr lang="ja-JP" altLang="en-US" sz="1100" b="1" i="0" u="none" strike="noStrike" baseline="0">
              <a:solidFill>
                <a:srgbClr val="F18FE5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欄に入力してください。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年齢は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18FE5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■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欄をクリックし、右に出てくる▼から、該当する年齢を選択してください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●</a:t>
          </a:r>
          <a:r>
            <a:rPr lang="ja-JP" altLang="en-US" sz="11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加入者数は必ず確認してください。人数が違うと正しい計算ができません。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1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●前年所得欄には、収入ではなく、所得をお入れください。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（例／給与所得の源泉徴収票は、給与所得控除後の金額。確定申告書Ａは、⑤の金額。確定申告書Ｂは、⑨の金額。）　　　　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　　　　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466725</xdr:colOff>
      <xdr:row>14</xdr:row>
      <xdr:rowOff>19050</xdr:rowOff>
    </xdr:from>
    <xdr:to>
      <xdr:col>6</xdr:col>
      <xdr:colOff>466725</xdr:colOff>
      <xdr:row>15</xdr:row>
      <xdr:rowOff>180975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371975" y="2809875"/>
          <a:ext cx="0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600075</xdr:colOff>
      <xdr:row>14</xdr:row>
      <xdr:rowOff>28575</xdr:rowOff>
    </xdr:from>
    <xdr:to>
      <xdr:col>11</xdr:col>
      <xdr:colOff>600075</xdr:colOff>
      <xdr:row>15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267575" y="2819400"/>
          <a:ext cx="0" cy="190500"/>
        </a:xfrm>
        <a:prstGeom prst="straightConnector1">
          <a:avLst/>
        </a:prstGeom>
        <a:ln w="3175">
          <a:headEnd type="none" w="med" len="sm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</xdr:colOff>
      <xdr:row>19</xdr:row>
      <xdr:rowOff>66676</xdr:rowOff>
    </xdr:from>
    <xdr:to>
      <xdr:col>4</xdr:col>
      <xdr:colOff>304800</xdr:colOff>
      <xdr:row>34</xdr:row>
      <xdr:rowOff>19050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7624" y="3790951"/>
          <a:ext cx="3000376" cy="3409949"/>
        </a:xfrm>
        <a:prstGeom prst="wedgeRoundRectCallout">
          <a:avLst>
            <a:gd name="adj1" fmla="val -4384"/>
            <a:gd name="adj2" fmla="val -1344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76200" cmpd="tri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★★注意★★</a:t>
          </a:r>
          <a:endParaRPr lang="en-US" altLang="ja-JP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この計算表でできるのは、あくまでも簡易的な計算であり、実際の保険税額とは一致しない場合があります。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令和６年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度(令和６年４月～令和７年３月)の保険税額の計算であるため、それ以外の期間とは計算方法が異なります。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●年度途中で加入者や所得の増減があった場合には、税額が変更になる場合もあります。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●所得の種類や世帯状況によっては、この試算表では計算できない場合があります。詳しくは税務課市民税係までお尋ねください。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19050</xdr:colOff>
      <xdr:row>0</xdr:row>
      <xdr:rowOff>342901</xdr:rowOff>
    </xdr:from>
    <xdr:to>
      <xdr:col>4</xdr:col>
      <xdr:colOff>333375</xdr:colOff>
      <xdr:row>10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050" y="342901"/>
          <a:ext cx="3057525" cy="1685924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3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４人世帯で試算する場合</a:t>
          </a:r>
          <a:endParaRPr kumimoji="1" lang="en-US" altLang="ja-JP" sz="13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①夫・６５歳　所得７５０万円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②妻・６０歳　所得１８０万円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③長男・３０歳　所得６２万円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④長女・２５歳　所得１０万円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504825</xdr:colOff>
      <xdr:row>10</xdr:row>
      <xdr:rowOff>95250</xdr:rowOff>
    </xdr:from>
    <xdr:to>
      <xdr:col>11</xdr:col>
      <xdr:colOff>628650</xdr:colOff>
      <xdr:row>15</xdr:row>
      <xdr:rowOff>28575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581650" y="2124075"/>
          <a:ext cx="1714500" cy="885825"/>
        </a:xfrm>
        <a:prstGeom prst="wedgeRectCallout">
          <a:avLst>
            <a:gd name="adj1" fmla="val 57500"/>
            <a:gd name="adj2" fmla="val -11582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長女は所得１０万円で基礎控除額を超えないため、課税標準所得額は０円となります。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742950</xdr:colOff>
      <xdr:row>10</xdr:row>
      <xdr:rowOff>0</xdr:rowOff>
    </xdr:from>
    <xdr:to>
      <xdr:col>17</xdr:col>
      <xdr:colOff>485775</xdr:colOff>
      <xdr:row>13</xdr:row>
      <xdr:rowOff>171450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410450" y="2028825"/>
          <a:ext cx="2124075" cy="742950"/>
        </a:xfrm>
        <a:prstGeom prst="wedgeRectCallout">
          <a:avLst>
            <a:gd name="adj1" fmla="val 33455"/>
            <a:gd name="adj2" fmla="val -11855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夫と長男は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40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64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歳ではないので、介護納付分の課税標準所得額欄は０円となります。</a:t>
          </a:r>
        </a:p>
      </xdr:txBody>
    </xdr:sp>
    <xdr:clientData/>
  </xdr:twoCellAnchor>
  <xdr:twoCellAnchor>
    <xdr:from>
      <xdr:col>5</xdr:col>
      <xdr:colOff>0</xdr:colOff>
      <xdr:row>33</xdr:row>
      <xdr:rowOff>161923</xdr:rowOff>
    </xdr:from>
    <xdr:to>
      <xdr:col>11</xdr:col>
      <xdr:colOff>419099</xdr:colOff>
      <xdr:row>39</xdr:row>
      <xdr:rowOff>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3105150" y="7038973"/>
          <a:ext cx="3981449" cy="1000127"/>
        </a:xfrm>
        <a:prstGeom prst="wedgeRectCallout">
          <a:avLst>
            <a:gd name="adj1" fmla="val 16224"/>
            <a:gd name="adj2" fmla="val -6374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ここに算出されるのは年税額のため、例えば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.7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月からの加入予定で、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.7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月～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７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.3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月の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ヶ月間を算出する場合は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７５９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,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８００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÷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１２ヶ月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９ヶ月間＝</a:t>
          </a:r>
          <a:r>
            <a:rPr kumimoji="1" lang="ja-JP" altLang="en-US" sz="11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６５２</a:t>
          </a:r>
          <a:r>
            <a:rPr kumimoji="1" lang="en-US" altLang="ja-JP" sz="11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,</a:t>
          </a:r>
          <a:r>
            <a:rPr kumimoji="1" lang="ja-JP" altLang="en-US" sz="11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３００円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となります。</a:t>
          </a:r>
        </a:p>
      </xdr:txBody>
    </xdr:sp>
    <xdr:clientData/>
  </xdr:twoCellAnchor>
  <xdr:twoCellAnchor>
    <xdr:from>
      <xdr:col>12</xdr:col>
      <xdr:colOff>171450</xdr:colOff>
      <xdr:row>32</xdr:row>
      <xdr:rowOff>257176</xdr:rowOff>
    </xdr:from>
    <xdr:to>
      <xdr:col>17</xdr:col>
      <xdr:colOff>781050</xdr:colOff>
      <xdr:row>35</xdr:row>
      <xdr:rowOff>104775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915275" y="6848476"/>
          <a:ext cx="1914525" cy="609599"/>
        </a:xfrm>
        <a:prstGeom prst="wedgeRectCallout">
          <a:avLst>
            <a:gd name="adj1" fmla="val -79804"/>
            <a:gd name="adj2" fmla="val -16625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限度額を超えた金額は、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国保税には加算されません。</a:t>
          </a:r>
        </a:p>
      </xdr:txBody>
    </xdr:sp>
    <xdr:clientData/>
  </xdr:twoCellAnchor>
  <xdr:twoCellAnchor>
    <xdr:from>
      <xdr:col>11</xdr:col>
      <xdr:colOff>600075</xdr:colOff>
      <xdr:row>14</xdr:row>
      <xdr:rowOff>28575</xdr:rowOff>
    </xdr:from>
    <xdr:to>
      <xdr:col>11</xdr:col>
      <xdr:colOff>600075</xdr:colOff>
      <xdr:row>15</xdr:row>
      <xdr:rowOff>28575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7267575" y="2819400"/>
          <a:ext cx="0" cy="190500"/>
        </a:xfrm>
        <a:prstGeom prst="straightConnector1">
          <a:avLst/>
        </a:prstGeom>
        <a:ln w="3175">
          <a:headEnd type="none" w="med" len="sm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3175">
          <a:headEnd type="none" w="med" len="med"/>
          <a:tailEnd type="arrow" w="med" len="med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9"/>
  <sheetViews>
    <sheetView workbookViewId="0">
      <selection activeCell="I33" sqref="I33"/>
    </sheetView>
  </sheetViews>
  <sheetFormatPr defaultColWidth="0" defaultRowHeight="13.5" zeroHeight="1" x14ac:dyDescent="0.4"/>
  <cols>
    <col min="1" max="4" width="9" style="1" customWidth="1"/>
    <col min="5" max="5" width="4.75" style="1" customWidth="1"/>
    <col min="6" max="6" width="10.5" style="1" customWidth="1"/>
    <col min="7" max="7" width="12.5" style="1" customWidth="1"/>
    <col min="8" max="8" width="2.875" style="1" customWidth="1"/>
    <col min="9" max="9" width="15.375" style="1" bestFit="1" customWidth="1"/>
    <col min="10" max="10" width="3.375" style="1" customWidth="1"/>
    <col min="11" max="11" width="2.125" style="1" customWidth="1"/>
    <col min="12" max="12" width="14.125" style="1" customWidth="1"/>
    <col min="13" max="13" width="2.875" style="1" customWidth="1"/>
    <col min="14" max="14" width="2.125" style="1" customWidth="1"/>
    <col min="15" max="15" width="6.375" style="4" customWidth="1"/>
    <col min="16" max="17" width="2.875" style="1" customWidth="1"/>
    <col min="18" max="18" width="11.125" style="1" bestFit="1" customWidth="1"/>
    <col min="19" max="19" width="2.875" style="1" customWidth="1"/>
    <col min="20" max="20" width="9" style="1" customWidth="1"/>
    <col min="21" max="21" width="5.125" style="1" customWidth="1"/>
    <col min="22" max="23" width="0" style="1" hidden="1" customWidth="1"/>
    <col min="24" max="16384" width="9" style="1" hidden="1"/>
  </cols>
  <sheetData>
    <row r="1" spans="1:23" ht="28.5" customHeight="1" x14ac:dyDescent="0.4">
      <c r="A1" s="67" t="s">
        <v>54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3" x14ac:dyDescent="0.4">
      <c r="O2" s="2" t="s">
        <v>5</v>
      </c>
      <c r="P2" s="3"/>
      <c r="Q2" s="3"/>
      <c r="R2" s="3" t="s">
        <v>6</v>
      </c>
    </row>
    <row r="3" spans="1:23" x14ac:dyDescent="0.4">
      <c r="G3" s="4" t="s">
        <v>1</v>
      </c>
      <c r="I3" s="1" t="s">
        <v>2</v>
      </c>
      <c r="L3" s="1" t="s">
        <v>38</v>
      </c>
      <c r="O3" s="1" t="s">
        <v>8</v>
      </c>
      <c r="R3" s="1" t="s">
        <v>39</v>
      </c>
      <c r="W3" s="5" t="s">
        <v>7</v>
      </c>
    </row>
    <row r="4" spans="1:23" ht="14.25" thickBot="1" x14ac:dyDescent="0.45">
      <c r="I4" s="1" t="s">
        <v>3</v>
      </c>
      <c r="L4" s="56" t="s">
        <v>53</v>
      </c>
      <c r="R4" s="1" t="s">
        <v>40</v>
      </c>
    </row>
    <row r="5" spans="1:23" ht="15" customHeight="1" x14ac:dyDescent="0.4">
      <c r="F5" s="6" t="s">
        <v>35</v>
      </c>
      <c r="G5" s="33"/>
      <c r="I5" s="36"/>
      <c r="J5" s="30" t="s">
        <v>4</v>
      </c>
      <c r="L5" s="16">
        <f t="shared" ref="L5:L14" si="0">MAX(I5-430000,0)</f>
        <v>0</v>
      </c>
      <c r="M5" s="20" t="s">
        <v>4</v>
      </c>
      <c r="O5" s="130" t="str">
        <f>IF(G5=O2,"該当"," ")</f>
        <v xml:space="preserve"> </v>
      </c>
      <c r="P5" s="131"/>
      <c r="R5" s="12">
        <f>IF(O5=R2,L5,0)</f>
        <v>0</v>
      </c>
      <c r="S5" s="20" t="s">
        <v>4</v>
      </c>
    </row>
    <row r="6" spans="1:23" ht="15" customHeight="1" x14ac:dyDescent="0.4">
      <c r="F6" s="6" t="s">
        <v>36</v>
      </c>
      <c r="G6" s="34"/>
      <c r="I6" s="37"/>
      <c r="J6" s="31" t="s">
        <v>4</v>
      </c>
      <c r="L6" s="17">
        <f t="shared" si="0"/>
        <v>0</v>
      </c>
      <c r="M6" s="21" t="s">
        <v>4</v>
      </c>
      <c r="O6" s="132" t="str">
        <f>IF(G6=O2,"該当"," ")</f>
        <v xml:space="preserve"> </v>
      </c>
      <c r="P6" s="133"/>
      <c r="R6" s="13">
        <f>IF(O6=R2,L6,0)</f>
        <v>0</v>
      </c>
      <c r="S6" s="21" t="s">
        <v>4</v>
      </c>
    </row>
    <row r="7" spans="1:23" ht="15" customHeight="1" x14ac:dyDescent="0.4">
      <c r="F7" s="6" t="s">
        <v>37</v>
      </c>
      <c r="G7" s="34"/>
      <c r="I7" s="37"/>
      <c r="J7" s="31" t="s">
        <v>4</v>
      </c>
      <c r="L7" s="17">
        <f t="shared" si="0"/>
        <v>0</v>
      </c>
      <c r="M7" s="21" t="s">
        <v>4</v>
      </c>
      <c r="O7" s="132" t="str">
        <f>IF(G7=O2,"該当"," ")</f>
        <v xml:space="preserve"> </v>
      </c>
      <c r="P7" s="133"/>
      <c r="R7" s="13">
        <f>IF(O7=R2,L7,0)</f>
        <v>0</v>
      </c>
      <c r="S7" s="21" t="s">
        <v>4</v>
      </c>
    </row>
    <row r="8" spans="1:23" ht="15" customHeight="1" x14ac:dyDescent="0.4">
      <c r="F8" s="6" t="s">
        <v>0</v>
      </c>
      <c r="G8" s="34"/>
      <c r="I8" s="37"/>
      <c r="J8" s="31" t="s">
        <v>4</v>
      </c>
      <c r="L8" s="17">
        <f t="shared" si="0"/>
        <v>0</v>
      </c>
      <c r="M8" s="21" t="s">
        <v>4</v>
      </c>
      <c r="O8" s="132" t="str">
        <f>IF(G8=O2,"該当"," ")</f>
        <v xml:space="preserve"> </v>
      </c>
      <c r="P8" s="133"/>
      <c r="R8" s="13">
        <f>IF(O8=R2,L8,0)</f>
        <v>0</v>
      </c>
      <c r="S8" s="21" t="s">
        <v>4</v>
      </c>
    </row>
    <row r="9" spans="1:23" ht="15" customHeight="1" x14ac:dyDescent="0.4">
      <c r="F9" s="6" t="s">
        <v>22</v>
      </c>
      <c r="G9" s="34"/>
      <c r="I9" s="37"/>
      <c r="J9" s="31" t="s">
        <v>4</v>
      </c>
      <c r="L9" s="17">
        <f t="shared" si="0"/>
        <v>0</v>
      </c>
      <c r="M9" s="21" t="s">
        <v>4</v>
      </c>
      <c r="O9" s="132" t="str">
        <f>IF(G9=O2,"該当"," ")</f>
        <v xml:space="preserve"> </v>
      </c>
      <c r="P9" s="133"/>
      <c r="R9" s="13">
        <f>IF(O9=R2,L9,0)</f>
        <v>0</v>
      </c>
      <c r="S9" s="21" t="s">
        <v>4</v>
      </c>
    </row>
    <row r="10" spans="1:23" ht="15" customHeight="1" x14ac:dyDescent="0.4">
      <c r="F10" s="6" t="s">
        <v>23</v>
      </c>
      <c r="G10" s="34"/>
      <c r="I10" s="37"/>
      <c r="J10" s="31" t="s">
        <v>4</v>
      </c>
      <c r="L10" s="17">
        <f t="shared" si="0"/>
        <v>0</v>
      </c>
      <c r="M10" s="21" t="s">
        <v>4</v>
      </c>
      <c r="O10" s="132" t="str">
        <f>IF(G10=O3,"該当"," ")</f>
        <v xml:space="preserve"> </v>
      </c>
      <c r="P10" s="133"/>
      <c r="R10" s="13">
        <f>IF(O10=R1,L10,0)</f>
        <v>0</v>
      </c>
      <c r="S10" s="21" t="s">
        <v>4</v>
      </c>
    </row>
    <row r="11" spans="1:23" ht="15" customHeight="1" x14ac:dyDescent="0.4">
      <c r="F11" s="6" t="s">
        <v>24</v>
      </c>
      <c r="G11" s="34"/>
      <c r="I11" s="37"/>
      <c r="J11" s="31" t="s">
        <v>4</v>
      </c>
      <c r="L11" s="17">
        <f t="shared" si="0"/>
        <v>0</v>
      </c>
      <c r="M11" s="21" t="s">
        <v>4</v>
      </c>
      <c r="O11" s="132" t="str">
        <f>IF(G11=O2,"該当"," ")</f>
        <v xml:space="preserve"> </v>
      </c>
      <c r="P11" s="133"/>
      <c r="R11" s="13">
        <f>IF(O11=R2,L11,0)</f>
        <v>0</v>
      </c>
      <c r="S11" s="21" t="s">
        <v>4</v>
      </c>
    </row>
    <row r="12" spans="1:23" ht="15" customHeight="1" x14ac:dyDescent="0.4">
      <c r="F12" s="6" t="s">
        <v>25</v>
      </c>
      <c r="G12" s="34"/>
      <c r="I12" s="37"/>
      <c r="J12" s="31" t="s">
        <v>4</v>
      </c>
      <c r="L12" s="17">
        <f t="shared" si="0"/>
        <v>0</v>
      </c>
      <c r="M12" s="21" t="s">
        <v>4</v>
      </c>
      <c r="O12" s="132" t="str">
        <f>IF(G12=O2,"該当"," ")</f>
        <v xml:space="preserve"> </v>
      </c>
      <c r="P12" s="133"/>
      <c r="R12" s="13">
        <f>IF(O12=R2,L12,0)</f>
        <v>0</v>
      </c>
      <c r="S12" s="21" t="s">
        <v>4</v>
      </c>
    </row>
    <row r="13" spans="1:23" ht="15" customHeight="1" x14ac:dyDescent="0.4">
      <c r="F13" s="6" t="s">
        <v>26</v>
      </c>
      <c r="G13" s="34"/>
      <c r="I13" s="37"/>
      <c r="J13" s="31" t="s">
        <v>4</v>
      </c>
      <c r="L13" s="17">
        <f t="shared" si="0"/>
        <v>0</v>
      </c>
      <c r="M13" s="21" t="s">
        <v>4</v>
      </c>
      <c r="O13" s="132" t="str">
        <f>IF(G13=O2,"該当"," ")</f>
        <v xml:space="preserve"> </v>
      </c>
      <c r="P13" s="133"/>
      <c r="R13" s="13">
        <f>IF(O13=R2,L13,0)</f>
        <v>0</v>
      </c>
      <c r="S13" s="21" t="s">
        <v>4</v>
      </c>
    </row>
    <row r="14" spans="1:23" ht="15" customHeight="1" thickBot="1" x14ac:dyDescent="0.45">
      <c r="F14" s="6" t="s">
        <v>27</v>
      </c>
      <c r="G14" s="35"/>
      <c r="I14" s="38"/>
      <c r="J14" s="32" t="s">
        <v>4</v>
      </c>
      <c r="L14" s="18">
        <f t="shared" si="0"/>
        <v>0</v>
      </c>
      <c r="M14" s="22" t="s">
        <v>4</v>
      </c>
      <c r="O14" s="137" t="str">
        <f>IF(G14=O2,"該当"," ")</f>
        <v xml:space="preserve"> </v>
      </c>
      <c r="P14" s="138"/>
      <c r="R14" s="14">
        <f>IF(O14=R2,L14,0)</f>
        <v>0</v>
      </c>
      <c r="S14" s="22" t="s">
        <v>4</v>
      </c>
    </row>
    <row r="15" spans="1:23" ht="15" customHeight="1" x14ac:dyDescent="0.4">
      <c r="F15" s="6"/>
    </row>
    <row r="16" spans="1:23" ht="15" customHeight="1" x14ac:dyDescent="0.4">
      <c r="L16" s="1" t="s">
        <v>38</v>
      </c>
      <c r="O16" s="135" t="s">
        <v>11</v>
      </c>
      <c r="P16" s="135"/>
      <c r="R16" s="134" t="s">
        <v>38</v>
      </c>
      <c r="S16" s="134"/>
    </row>
    <row r="17" spans="6:20" ht="15" customHeight="1" x14ac:dyDescent="0.4">
      <c r="G17" s="7" t="s">
        <v>21</v>
      </c>
      <c r="I17" s="136"/>
      <c r="J17" s="136"/>
      <c r="L17" s="1" t="s">
        <v>10</v>
      </c>
      <c r="R17" s="43" t="s">
        <v>12</v>
      </c>
    </row>
    <row r="18" spans="6:20" ht="15" customHeight="1" x14ac:dyDescent="0.4">
      <c r="G18" s="27">
        <f>COUNTIF(G5:G14,"*歳")</f>
        <v>0</v>
      </c>
      <c r="H18" s="28" t="s">
        <v>9</v>
      </c>
      <c r="I18" s="29"/>
      <c r="J18" s="29"/>
      <c r="L18" s="15">
        <f>SUM(L5:L14)</f>
        <v>0</v>
      </c>
      <c r="M18" s="8" t="s">
        <v>4</v>
      </c>
      <c r="O18" s="9">
        <f>COUNTIF(O5:O14,"該当")</f>
        <v>0</v>
      </c>
      <c r="P18" s="8" t="s">
        <v>9</v>
      </c>
      <c r="Q18" s="10"/>
      <c r="R18" s="15">
        <f>SUM(R5:R14)</f>
        <v>0</v>
      </c>
      <c r="S18" s="8" t="s">
        <v>4</v>
      </c>
    </row>
    <row r="19" spans="6:20" x14ac:dyDescent="0.4"/>
    <row r="20" spans="6:20" ht="14.25" thickBot="1" x14ac:dyDescent="0.45"/>
    <row r="21" spans="6:20" ht="15" thickTop="1" thickBot="1" x14ac:dyDescent="0.45">
      <c r="G21" s="122" t="s">
        <v>19</v>
      </c>
      <c r="H21" s="123"/>
      <c r="I21" s="124"/>
      <c r="J21" s="103" t="s">
        <v>20</v>
      </c>
      <c r="K21" s="104"/>
      <c r="L21" s="104"/>
      <c r="M21" s="104"/>
      <c r="N21" s="104"/>
      <c r="O21" s="105"/>
      <c r="P21" s="83" t="s">
        <v>41</v>
      </c>
      <c r="Q21" s="84"/>
      <c r="R21" s="84"/>
      <c r="S21" s="84"/>
      <c r="T21" s="85"/>
    </row>
    <row r="22" spans="6:20" ht="18.75" customHeight="1" thickTop="1" x14ac:dyDescent="0.4">
      <c r="F22" s="101" t="s">
        <v>14</v>
      </c>
      <c r="G22" s="125" t="s">
        <v>43</v>
      </c>
      <c r="H22" s="126"/>
      <c r="I22" s="127"/>
      <c r="J22" s="106" t="s">
        <v>44</v>
      </c>
      <c r="K22" s="107"/>
      <c r="L22" s="107"/>
      <c r="M22" s="107"/>
      <c r="N22" s="107"/>
      <c r="O22" s="108"/>
      <c r="P22" s="86" t="s">
        <v>45</v>
      </c>
      <c r="Q22" s="87"/>
      <c r="R22" s="87"/>
      <c r="S22" s="87"/>
      <c r="T22" s="88"/>
    </row>
    <row r="23" spans="6:20" ht="18.75" customHeight="1" x14ac:dyDescent="0.4">
      <c r="F23" s="101"/>
      <c r="G23" s="128">
        <f>+L18*0.061</f>
        <v>0</v>
      </c>
      <c r="H23" s="129"/>
      <c r="I23" s="39" t="s">
        <v>13</v>
      </c>
      <c r="J23" s="109">
        <f>L18*0.026</f>
        <v>0</v>
      </c>
      <c r="K23" s="110"/>
      <c r="L23" s="110"/>
      <c r="M23" s="111" t="s">
        <v>13</v>
      </c>
      <c r="N23" s="111"/>
      <c r="O23" s="112"/>
      <c r="P23" s="89">
        <f>R18*0.01</f>
        <v>0</v>
      </c>
      <c r="Q23" s="90"/>
      <c r="R23" s="90"/>
      <c r="S23" s="139" t="s">
        <v>13</v>
      </c>
      <c r="T23" s="140"/>
    </row>
    <row r="24" spans="6:20" ht="18.75" customHeight="1" x14ac:dyDescent="0.4">
      <c r="F24" s="101" t="s">
        <v>15</v>
      </c>
      <c r="G24" s="97" t="s">
        <v>31</v>
      </c>
      <c r="H24" s="98"/>
      <c r="I24" s="98"/>
      <c r="J24" s="113" t="s">
        <v>29</v>
      </c>
      <c r="K24" s="114"/>
      <c r="L24" s="114"/>
      <c r="M24" s="114"/>
      <c r="N24" s="114"/>
      <c r="O24" s="115"/>
      <c r="P24" s="80" t="s">
        <v>46</v>
      </c>
      <c r="Q24" s="81"/>
      <c r="R24" s="81"/>
      <c r="S24" s="81"/>
      <c r="T24" s="82"/>
    </row>
    <row r="25" spans="6:20" ht="18.75" customHeight="1" x14ac:dyDescent="0.4">
      <c r="F25" s="101"/>
      <c r="G25" s="120">
        <f>(G18*16200)</f>
        <v>0</v>
      </c>
      <c r="H25" s="121"/>
      <c r="I25" s="50" t="s">
        <v>13</v>
      </c>
      <c r="J25" s="116">
        <f>(G18*7000)</f>
        <v>0</v>
      </c>
      <c r="K25" s="117"/>
      <c r="L25" s="117"/>
      <c r="M25" s="118" t="s">
        <v>13</v>
      </c>
      <c r="N25" s="118"/>
      <c r="O25" s="119"/>
      <c r="P25" s="76">
        <f>(O18*5400)</f>
        <v>0</v>
      </c>
      <c r="Q25" s="77"/>
      <c r="R25" s="77"/>
      <c r="S25" s="78" t="s">
        <v>13</v>
      </c>
      <c r="T25" s="79"/>
    </row>
    <row r="26" spans="6:20" ht="18.75" customHeight="1" x14ac:dyDescent="0.4">
      <c r="F26" s="101" t="s">
        <v>16</v>
      </c>
      <c r="G26" s="97" t="s">
        <v>32</v>
      </c>
      <c r="H26" s="98"/>
      <c r="I26" s="98"/>
      <c r="J26" s="113" t="s">
        <v>33</v>
      </c>
      <c r="K26" s="114"/>
      <c r="L26" s="114"/>
      <c r="M26" s="114"/>
      <c r="N26" s="114"/>
      <c r="O26" s="115"/>
      <c r="P26" s="80" t="s">
        <v>48</v>
      </c>
      <c r="Q26" s="81"/>
      <c r="R26" s="81"/>
      <c r="S26" s="81"/>
      <c r="T26" s="82"/>
    </row>
    <row r="27" spans="6:20" ht="18.75" customHeight="1" x14ac:dyDescent="0.4">
      <c r="F27" s="101"/>
      <c r="G27" s="120">
        <f>IF(G18=0,0,16400)</f>
        <v>0</v>
      </c>
      <c r="H27" s="121"/>
      <c r="I27" s="50" t="s">
        <v>13</v>
      </c>
      <c r="J27" s="116">
        <f>IF(G18=0,0,7000)</f>
        <v>0</v>
      </c>
      <c r="K27" s="117"/>
      <c r="L27" s="117"/>
      <c r="M27" s="118" t="s">
        <v>13</v>
      </c>
      <c r="N27" s="118"/>
      <c r="O27" s="119"/>
      <c r="P27" s="76">
        <f>IF(O18=0,0,3100)</f>
        <v>0</v>
      </c>
      <c r="Q27" s="77"/>
      <c r="R27" s="77"/>
      <c r="S27" s="51" t="s">
        <v>13</v>
      </c>
      <c r="T27" s="52"/>
    </row>
    <row r="28" spans="6:20" ht="18.75" customHeight="1" x14ac:dyDescent="0.4">
      <c r="F28" s="101" t="s">
        <v>17</v>
      </c>
      <c r="G28" s="97" t="s">
        <v>51</v>
      </c>
      <c r="H28" s="98"/>
      <c r="I28" s="98"/>
      <c r="J28" s="113" t="s">
        <v>55</v>
      </c>
      <c r="K28" s="114"/>
      <c r="L28" s="114"/>
      <c r="M28" s="114"/>
      <c r="N28" s="114"/>
      <c r="O28" s="115"/>
      <c r="P28" s="80" t="s">
        <v>49</v>
      </c>
      <c r="Q28" s="81"/>
      <c r="R28" s="81"/>
      <c r="S28" s="81"/>
      <c r="T28" s="82"/>
    </row>
    <row r="29" spans="6:20" ht="18.75" customHeight="1" x14ac:dyDescent="0.4">
      <c r="F29" s="102"/>
      <c r="G29" s="99">
        <f>MIN(G27+G25+G23,650000)</f>
        <v>0</v>
      </c>
      <c r="H29" s="100"/>
      <c r="I29" s="53" t="s">
        <v>13</v>
      </c>
      <c r="J29" s="57">
        <f>MIN(J27+J25+J23,240000)</f>
        <v>0</v>
      </c>
      <c r="K29" s="58"/>
      <c r="L29" s="58"/>
      <c r="M29" s="59" t="s">
        <v>13</v>
      </c>
      <c r="N29" s="59"/>
      <c r="O29" s="60"/>
      <c r="P29" s="68">
        <f>MIN(P27+P25+P23,170000)</f>
        <v>0</v>
      </c>
      <c r="Q29" s="69"/>
      <c r="R29" s="69"/>
      <c r="S29" s="70" t="s">
        <v>13</v>
      </c>
      <c r="T29" s="71"/>
    </row>
    <row r="30" spans="6:20" ht="18.75" customHeight="1" thickBot="1" x14ac:dyDescent="0.45">
      <c r="F30" s="11" t="s">
        <v>18</v>
      </c>
      <c r="G30" s="95">
        <f>MAX(+G23+G25+G27-650000,0)</f>
        <v>0</v>
      </c>
      <c r="H30" s="96"/>
      <c r="I30" s="54" t="s">
        <v>13</v>
      </c>
      <c r="J30" s="91">
        <f>MAX(+J23+J25+J27-240000,0)</f>
        <v>0</v>
      </c>
      <c r="K30" s="92"/>
      <c r="L30" s="92"/>
      <c r="M30" s="93" t="s">
        <v>13</v>
      </c>
      <c r="N30" s="93"/>
      <c r="O30" s="94"/>
      <c r="P30" s="72">
        <f>MAX(+P23+P25+P27-170000,0)</f>
        <v>0</v>
      </c>
      <c r="Q30" s="73"/>
      <c r="R30" s="73"/>
      <c r="S30" s="74" t="s">
        <v>13</v>
      </c>
      <c r="T30" s="75"/>
    </row>
    <row r="31" spans="6:20" ht="14.25" thickTop="1" x14ac:dyDescent="0.4"/>
    <row r="32" spans="6:20" x14ac:dyDescent="0.4"/>
    <row r="33" spans="6:20" ht="22.5" customHeight="1" x14ac:dyDescent="0.4">
      <c r="F33" s="64" t="s">
        <v>28</v>
      </c>
      <c r="G33" s="64"/>
      <c r="H33" s="64"/>
      <c r="I33" s="19">
        <f>ROUNDDOWN(G29,-2)+ROUNDDOWN(J29,-2)+ROUNDDOWN(P29,-2)</f>
        <v>0</v>
      </c>
      <c r="J33" s="65" t="s">
        <v>13</v>
      </c>
      <c r="K33" s="66"/>
      <c r="L33" s="63" t="s">
        <v>50</v>
      </c>
      <c r="M33" s="63"/>
      <c r="N33" s="63"/>
      <c r="O33" s="63"/>
      <c r="P33" s="63"/>
      <c r="Q33" s="63"/>
      <c r="R33" s="63"/>
      <c r="S33" s="63"/>
      <c r="T33" s="63"/>
    </row>
    <row r="34" spans="6:20" ht="24" customHeight="1" x14ac:dyDescent="0.4">
      <c r="F34" s="62" t="s">
        <v>30</v>
      </c>
      <c r="G34" s="62"/>
      <c r="H34" s="62"/>
      <c r="I34" s="61"/>
      <c r="J34" s="61"/>
      <c r="K34" s="61"/>
      <c r="L34" s="63"/>
      <c r="M34" s="63"/>
      <c r="N34" s="63"/>
      <c r="O34" s="63"/>
      <c r="P34" s="63"/>
      <c r="Q34" s="63"/>
      <c r="R34" s="63"/>
      <c r="S34" s="63"/>
      <c r="T34" s="63"/>
    </row>
    <row r="35" spans="6:20" x14ac:dyDescent="0.4">
      <c r="L35" s="63"/>
      <c r="M35" s="63"/>
      <c r="N35" s="63"/>
      <c r="O35" s="63"/>
      <c r="P35" s="63"/>
      <c r="Q35" s="63"/>
      <c r="R35" s="63"/>
      <c r="S35" s="63"/>
      <c r="T35" s="63"/>
    </row>
    <row r="36" spans="6:20" x14ac:dyDescent="0.4">
      <c r="L36" s="63"/>
      <c r="M36" s="63"/>
      <c r="N36" s="63"/>
      <c r="O36" s="63"/>
      <c r="P36" s="63"/>
      <c r="Q36" s="63"/>
      <c r="R36" s="63"/>
      <c r="S36" s="63"/>
      <c r="T36" s="63"/>
    </row>
    <row r="37" spans="6:20" x14ac:dyDescent="0.4">
      <c r="L37" s="63"/>
      <c r="M37" s="63"/>
      <c r="N37" s="63"/>
      <c r="O37" s="63"/>
      <c r="P37" s="63"/>
      <c r="Q37" s="63"/>
      <c r="R37" s="63"/>
      <c r="S37" s="63"/>
      <c r="T37" s="63"/>
    </row>
    <row r="38" spans="6:20" x14ac:dyDescent="0.4">
      <c r="L38" s="63"/>
      <c r="M38" s="63"/>
      <c r="N38" s="63"/>
      <c r="O38" s="63"/>
      <c r="P38" s="63"/>
      <c r="Q38" s="63"/>
      <c r="R38" s="63"/>
      <c r="S38" s="63"/>
      <c r="T38" s="63"/>
    </row>
    <row r="39" spans="6:20" x14ac:dyDescent="0.4"/>
  </sheetData>
  <sheetProtection selectLockedCells="1"/>
  <mergeCells count="62">
    <mergeCell ref="O10:P10"/>
    <mergeCell ref="R16:S16"/>
    <mergeCell ref="O16:P16"/>
    <mergeCell ref="I17:J17"/>
    <mergeCell ref="P24:T24"/>
    <mergeCell ref="O11:P11"/>
    <mergeCell ref="O12:P12"/>
    <mergeCell ref="O13:P13"/>
    <mergeCell ref="O14:P14"/>
    <mergeCell ref="S23:T23"/>
    <mergeCell ref="O5:P5"/>
    <mergeCell ref="O6:P6"/>
    <mergeCell ref="O7:P7"/>
    <mergeCell ref="O8:P8"/>
    <mergeCell ref="O9:P9"/>
    <mergeCell ref="F24:F25"/>
    <mergeCell ref="G26:I26"/>
    <mergeCell ref="G27:H27"/>
    <mergeCell ref="F26:F27"/>
    <mergeCell ref="G21:I21"/>
    <mergeCell ref="G22:I22"/>
    <mergeCell ref="G23:H23"/>
    <mergeCell ref="G24:I24"/>
    <mergeCell ref="G28:I28"/>
    <mergeCell ref="G29:H29"/>
    <mergeCell ref="F28:F29"/>
    <mergeCell ref="J21:O21"/>
    <mergeCell ref="J22:O22"/>
    <mergeCell ref="J23:L23"/>
    <mergeCell ref="M23:O23"/>
    <mergeCell ref="J24:O24"/>
    <mergeCell ref="J25:L25"/>
    <mergeCell ref="M25:O25"/>
    <mergeCell ref="J26:O26"/>
    <mergeCell ref="J27:L27"/>
    <mergeCell ref="M27:O27"/>
    <mergeCell ref="J28:O28"/>
    <mergeCell ref="G25:H25"/>
    <mergeCell ref="F22:F23"/>
    <mergeCell ref="A1:U1"/>
    <mergeCell ref="P29:R29"/>
    <mergeCell ref="S29:T29"/>
    <mergeCell ref="P30:R30"/>
    <mergeCell ref="S30:T30"/>
    <mergeCell ref="P25:R25"/>
    <mergeCell ref="S25:T25"/>
    <mergeCell ref="P26:T26"/>
    <mergeCell ref="P27:R27"/>
    <mergeCell ref="P28:T28"/>
    <mergeCell ref="P21:T21"/>
    <mergeCell ref="P22:T22"/>
    <mergeCell ref="P23:R23"/>
    <mergeCell ref="J30:L30"/>
    <mergeCell ref="M30:O30"/>
    <mergeCell ref="G30:H30"/>
    <mergeCell ref="J29:L29"/>
    <mergeCell ref="M29:O29"/>
    <mergeCell ref="I34:K34"/>
    <mergeCell ref="F34:H34"/>
    <mergeCell ref="L33:T38"/>
    <mergeCell ref="F33:H33"/>
    <mergeCell ref="J33:K33"/>
  </mergeCells>
  <phoneticPr fontId="1"/>
  <dataValidations count="1">
    <dataValidation type="list" allowBlank="1" showInputMessage="1" showErrorMessage="1" sqref="G5:G14" xr:uid="{00000000-0002-0000-0000-000000000000}">
      <formula1>"0～39歳,40～64歳,65～74歳"</formula1>
    </dataValidation>
  </dataValidations>
  <pageMargins left="0.51181102362204722" right="0.51181102362204722" top="0.15748031496062992" bottom="0.15748031496062992" header="0.31496062992125984" footer="0.31496062992125984"/>
  <pageSetup paperSize="9" scale="85" orientation="landscape" r:id="rId1"/>
  <rowBreaks count="1" manualBreakCount="1">
    <brk id="3" max="16383" man="1"/>
  </rowBreaks>
  <colBreaks count="2" manualBreakCount="2">
    <brk id="6" max="37" man="1"/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tabSelected="1" workbookViewId="0">
      <selection activeCell="L33" sqref="L33:T38"/>
    </sheetView>
  </sheetViews>
  <sheetFormatPr defaultColWidth="0" defaultRowHeight="13.5" customHeight="1" zeroHeight="1" x14ac:dyDescent="0.4"/>
  <cols>
    <col min="1" max="4" width="9" style="1" customWidth="1"/>
    <col min="5" max="5" width="4.75" style="1" customWidth="1"/>
    <col min="6" max="6" width="10.5" style="1" customWidth="1"/>
    <col min="7" max="7" width="12.5" style="1" customWidth="1"/>
    <col min="8" max="8" width="2.875" style="1" customWidth="1"/>
    <col min="9" max="9" width="15.375" style="1" bestFit="1" customWidth="1"/>
    <col min="10" max="10" width="3.375" style="1" customWidth="1"/>
    <col min="11" max="11" width="2.125" style="1" customWidth="1"/>
    <col min="12" max="12" width="14.125" style="1" customWidth="1"/>
    <col min="13" max="13" width="2.875" style="1" customWidth="1"/>
    <col min="14" max="14" width="2.125" style="1" customWidth="1"/>
    <col min="15" max="15" width="6.375" style="23" customWidth="1"/>
    <col min="16" max="17" width="2.875" style="1" customWidth="1"/>
    <col min="18" max="18" width="11.125" style="1" bestFit="1" customWidth="1"/>
    <col min="19" max="19" width="2.875" style="1" customWidth="1"/>
    <col min="20" max="20" width="9" style="1" customWidth="1"/>
    <col min="21" max="21" width="5.125" style="1" customWidth="1"/>
    <col min="22" max="23" width="0" style="1" hidden="1" customWidth="1"/>
    <col min="24" max="16384" width="9" style="1" hidden="1"/>
  </cols>
  <sheetData>
    <row r="1" spans="1:23" ht="28.5" customHeight="1" x14ac:dyDescent="0.4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3" x14ac:dyDescent="0.4">
      <c r="O2" s="2" t="s">
        <v>5</v>
      </c>
      <c r="P2" s="3"/>
      <c r="Q2" s="3"/>
      <c r="R2" s="3" t="s">
        <v>6</v>
      </c>
    </row>
    <row r="3" spans="1:23" x14ac:dyDescent="0.4">
      <c r="G3" s="23" t="s">
        <v>1</v>
      </c>
      <c r="I3" s="1" t="s">
        <v>2</v>
      </c>
      <c r="L3" s="1" t="s">
        <v>38</v>
      </c>
      <c r="O3" s="1" t="s">
        <v>8</v>
      </c>
      <c r="R3" s="1" t="s">
        <v>39</v>
      </c>
      <c r="W3" s="5" t="s">
        <v>7</v>
      </c>
    </row>
    <row r="4" spans="1:23" ht="14.25" thickBot="1" x14ac:dyDescent="0.45">
      <c r="I4" s="1" t="s">
        <v>3</v>
      </c>
      <c r="L4" s="55" t="s">
        <v>52</v>
      </c>
      <c r="R4" s="1" t="s">
        <v>40</v>
      </c>
    </row>
    <row r="5" spans="1:23" ht="15" customHeight="1" x14ac:dyDescent="0.4">
      <c r="F5" s="6" t="s">
        <v>35</v>
      </c>
      <c r="G5" s="33" t="s">
        <v>42</v>
      </c>
      <c r="I5" s="36">
        <v>7500000</v>
      </c>
      <c r="J5" s="30" t="s">
        <v>4</v>
      </c>
      <c r="L5" s="16">
        <f t="shared" ref="L5:L14" si="0">MAX(I5-430000,0)</f>
        <v>7070000</v>
      </c>
      <c r="M5" s="24" t="s">
        <v>4</v>
      </c>
      <c r="O5" s="130" t="str">
        <f>IF(G5=O2,"該当"," ")</f>
        <v xml:space="preserve"> </v>
      </c>
      <c r="P5" s="131"/>
      <c r="R5" s="44">
        <f>IF(O5=R2,L5,0)</f>
        <v>0</v>
      </c>
      <c r="S5" s="24" t="s">
        <v>4</v>
      </c>
    </row>
    <row r="6" spans="1:23" ht="15" customHeight="1" x14ac:dyDescent="0.4">
      <c r="F6" s="6" t="s">
        <v>36</v>
      </c>
      <c r="G6" s="34" t="s">
        <v>5</v>
      </c>
      <c r="I6" s="37">
        <v>1800000</v>
      </c>
      <c r="J6" s="31" t="s">
        <v>4</v>
      </c>
      <c r="L6" s="17">
        <f t="shared" si="0"/>
        <v>1370000</v>
      </c>
      <c r="M6" s="25" t="s">
        <v>4</v>
      </c>
      <c r="O6" s="132" t="str">
        <f>IF(G6=O2,"該当"," ")</f>
        <v>該当</v>
      </c>
      <c r="P6" s="133"/>
      <c r="R6" s="13">
        <f>IF(O6=R2,L6,0)</f>
        <v>1370000</v>
      </c>
      <c r="S6" s="25" t="s">
        <v>4</v>
      </c>
    </row>
    <row r="7" spans="1:23" ht="15" customHeight="1" x14ac:dyDescent="0.4">
      <c r="F7" s="6" t="s">
        <v>37</v>
      </c>
      <c r="G7" s="34" t="s">
        <v>34</v>
      </c>
      <c r="I7" s="37">
        <v>620000</v>
      </c>
      <c r="J7" s="31" t="s">
        <v>4</v>
      </c>
      <c r="L7" s="17">
        <f t="shared" si="0"/>
        <v>190000</v>
      </c>
      <c r="M7" s="25" t="s">
        <v>4</v>
      </c>
      <c r="O7" s="132" t="str">
        <f>IF(G7=O2,"該当"," ")</f>
        <v xml:space="preserve"> </v>
      </c>
      <c r="P7" s="133"/>
      <c r="R7" s="45">
        <f>IF(O7=R2,L7,0)</f>
        <v>0</v>
      </c>
      <c r="S7" s="25" t="s">
        <v>4</v>
      </c>
    </row>
    <row r="8" spans="1:23" ht="15" customHeight="1" x14ac:dyDescent="0.4">
      <c r="F8" s="6" t="s">
        <v>0</v>
      </c>
      <c r="G8" s="34" t="s">
        <v>34</v>
      </c>
      <c r="I8" s="37">
        <v>100000</v>
      </c>
      <c r="J8" s="31" t="s">
        <v>4</v>
      </c>
      <c r="L8" s="46">
        <f t="shared" si="0"/>
        <v>0</v>
      </c>
      <c r="M8" s="25" t="s">
        <v>4</v>
      </c>
      <c r="O8" s="132" t="str">
        <f>IF(G8=O2,"該当"," ")</f>
        <v xml:space="preserve"> </v>
      </c>
      <c r="P8" s="133"/>
      <c r="R8" s="13">
        <f>IF(O8=R2,L8,0)</f>
        <v>0</v>
      </c>
      <c r="S8" s="25" t="s">
        <v>4</v>
      </c>
    </row>
    <row r="9" spans="1:23" ht="15" customHeight="1" x14ac:dyDescent="0.4">
      <c r="F9" s="6" t="s">
        <v>22</v>
      </c>
      <c r="G9" s="34"/>
      <c r="I9" s="37"/>
      <c r="J9" s="31" t="s">
        <v>4</v>
      </c>
      <c r="L9" s="17">
        <f t="shared" si="0"/>
        <v>0</v>
      </c>
      <c r="M9" s="25" t="s">
        <v>4</v>
      </c>
      <c r="O9" s="132" t="str">
        <f>IF(G9=O2,"該当"," ")</f>
        <v xml:space="preserve"> </v>
      </c>
      <c r="P9" s="133"/>
      <c r="R9" s="13">
        <f>IF(O9=R2,L9,0)</f>
        <v>0</v>
      </c>
      <c r="S9" s="25" t="s">
        <v>4</v>
      </c>
    </row>
    <row r="10" spans="1:23" ht="15" customHeight="1" x14ac:dyDescent="0.4">
      <c r="F10" s="6" t="s">
        <v>23</v>
      </c>
      <c r="G10" s="34"/>
      <c r="I10" s="37"/>
      <c r="J10" s="31" t="s">
        <v>4</v>
      </c>
      <c r="L10" s="17">
        <f t="shared" si="0"/>
        <v>0</v>
      </c>
      <c r="M10" s="25" t="s">
        <v>4</v>
      </c>
      <c r="O10" s="132" t="str">
        <f>IF(G10=O3,"該当"," ")</f>
        <v xml:space="preserve"> </v>
      </c>
      <c r="P10" s="133"/>
      <c r="R10" s="13">
        <f>IF(O10=R1,L10,0)</f>
        <v>0</v>
      </c>
      <c r="S10" s="25" t="s">
        <v>4</v>
      </c>
    </row>
    <row r="11" spans="1:23" ht="15" customHeight="1" x14ac:dyDescent="0.4">
      <c r="F11" s="6" t="s">
        <v>24</v>
      </c>
      <c r="G11" s="34"/>
      <c r="I11" s="37"/>
      <c r="J11" s="31" t="s">
        <v>4</v>
      </c>
      <c r="L11" s="17">
        <f t="shared" si="0"/>
        <v>0</v>
      </c>
      <c r="M11" s="25" t="s">
        <v>4</v>
      </c>
      <c r="O11" s="132" t="str">
        <f>IF(G11=O2,"該当"," ")</f>
        <v xml:space="preserve"> </v>
      </c>
      <c r="P11" s="133"/>
      <c r="R11" s="13">
        <f>IF(O11=R2,L11,0)</f>
        <v>0</v>
      </c>
      <c r="S11" s="25" t="s">
        <v>4</v>
      </c>
    </row>
    <row r="12" spans="1:23" ht="15" customHeight="1" x14ac:dyDescent="0.4">
      <c r="F12" s="6" t="s">
        <v>25</v>
      </c>
      <c r="G12" s="34"/>
      <c r="I12" s="37"/>
      <c r="J12" s="31" t="s">
        <v>4</v>
      </c>
      <c r="L12" s="17">
        <f t="shared" si="0"/>
        <v>0</v>
      </c>
      <c r="M12" s="25" t="s">
        <v>4</v>
      </c>
      <c r="O12" s="132" t="str">
        <f>IF(G12=O2,"該当"," ")</f>
        <v xml:space="preserve"> </v>
      </c>
      <c r="P12" s="133"/>
      <c r="R12" s="13">
        <f>IF(O12=R2,L12,0)</f>
        <v>0</v>
      </c>
      <c r="S12" s="25" t="s">
        <v>4</v>
      </c>
    </row>
    <row r="13" spans="1:23" ht="15" customHeight="1" x14ac:dyDescent="0.4">
      <c r="F13" s="6" t="s">
        <v>26</v>
      </c>
      <c r="G13" s="34"/>
      <c r="I13" s="37"/>
      <c r="J13" s="31" t="s">
        <v>4</v>
      </c>
      <c r="L13" s="17">
        <f t="shared" si="0"/>
        <v>0</v>
      </c>
      <c r="M13" s="25" t="s">
        <v>4</v>
      </c>
      <c r="O13" s="132" t="str">
        <f>IF(G13=O2,"該当"," ")</f>
        <v xml:space="preserve"> </v>
      </c>
      <c r="P13" s="133"/>
      <c r="R13" s="13">
        <f>IF(O13=R2,L13,0)</f>
        <v>0</v>
      </c>
      <c r="S13" s="25" t="s">
        <v>4</v>
      </c>
    </row>
    <row r="14" spans="1:23" ht="15" customHeight="1" thickBot="1" x14ac:dyDescent="0.45">
      <c r="F14" s="6" t="s">
        <v>27</v>
      </c>
      <c r="G14" s="35"/>
      <c r="I14" s="38"/>
      <c r="J14" s="32" t="s">
        <v>4</v>
      </c>
      <c r="L14" s="18">
        <f t="shared" si="0"/>
        <v>0</v>
      </c>
      <c r="M14" s="26" t="s">
        <v>4</v>
      </c>
      <c r="O14" s="137" t="str">
        <f>IF(G14=O2,"該当"," ")</f>
        <v xml:space="preserve"> </v>
      </c>
      <c r="P14" s="138"/>
      <c r="R14" s="14">
        <f>IF(O14=R2,L14,0)</f>
        <v>0</v>
      </c>
      <c r="S14" s="26" t="s">
        <v>4</v>
      </c>
    </row>
    <row r="15" spans="1:23" ht="15" customHeight="1" x14ac:dyDescent="0.4">
      <c r="F15" s="6"/>
    </row>
    <row r="16" spans="1:23" ht="15" customHeight="1" x14ac:dyDescent="0.4">
      <c r="L16" s="1" t="s">
        <v>38</v>
      </c>
      <c r="O16" s="135" t="s">
        <v>11</v>
      </c>
      <c r="P16" s="135"/>
      <c r="R16" s="134" t="s">
        <v>38</v>
      </c>
      <c r="S16" s="134"/>
    </row>
    <row r="17" spans="6:20" ht="15" customHeight="1" x14ac:dyDescent="0.4">
      <c r="G17" s="7" t="s">
        <v>21</v>
      </c>
      <c r="I17" s="136"/>
      <c r="J17" s="136"/>
      <c r="L17" s="1" t="s">
        <v>10</v>
      </c>
      <c r="O17" s="49"/>
      <c r="R17" s="43" t="s">
        <v>12</v>
      </c>
    </row>
    <row r="18" spans="6:20" ht="15" customHeight="1" x14ac:dyDescent="0.4">
      <c r="G18" s="27">
        <f>COUNTIF(G5:G14,"*歳")</f>
        <v>4</v>
      </c>
      <c r="H18" s="28" t="s">
        <v>9</v>
      </c>
      <c r="I18" s="29"/>
      <c r="J18" s="29"/>
      <c r="L18" s="15">
        <f>SUM(L5:L14)</f>
        <v>8630000</v>
      </c>
      <c r="M18" s="8" t="s">
        <v>4</v>
      </c>
      <c r="O18" s="9">
        <f>COUNTIF(O5:O14,"該当")</f>
        <v>1</v>
      </c>
      <c r="P18" s="8" t="s">
        <v>9</v>
      </c>
      <c r="Q18" s="10"/>
      <c r="R18" s="15">
        <f>SUM(R5:R14)</f>
        <v>1370000</v>
      </c>
      <c r="S18" s="8" t="s">
        <v>4</v>
      </c>
    </row>
    <row r="19" spans="6:20" x14ac:dyDescent="0.4"/>
    <row r="20" spans="6:20" ht="14.25" thickBot="1" x14ac:dyDescent="0.45"/>
    <row r="21" spans="6:20" ht="15" thickTop="1" thickBot="1" x14ac:dyDescent="0.45">
      <c r="G21" s="122" t="s">
        <v>19</v>
      </c>
      <c r="H21" s="123"/>
      <c r="I21" s="124"/>
      <c r="J21" s="103" t="s">
        <v>20</v>
      </c>
      <c r="K21" s="104"/>
      <c r="L21" s="104"/>
      <c r="M21" s="104"/>
      <c r="N21" s="104"/>
      <c r="O21" s="105"/>
      <c r="P21" s="83" t="s">
        <v>41</v>
      </c>
      <c r="Q21" s="84"/>
      <c r="R21" s="84"/>
      <c r="S21" s="84"/>
      <c r="T21" s="85"/>
    </row>
    <row r="22" spans="6:20" ht="18.75" customHeight="1" thickTop="1" x14ac:dyDescent="0.4">
      <c r="F22" s="101" t="s">
        <v>14</v>
      </c>
      <c r="G22" s="125" t="s">
        <v>43</v>
      </c>
      <c r="H22" s="126"/>
      <c r="I22" s="126"/>
      <c r="J22" s="106" t="s">
        <v>44</v>
      </c>
      <c r="K22" s="107"/>
      <c r="L22" s="107"/>
      <c r="M22" s="107"/>
      <c r="N22" s="107"/>
      <c r="O22" s="108"/>
      <c r="P22" s="86" t="s">
        <v>45</v>
      </c>
      <c r="Q22" s="87"/>
      <c r="R22" s="87"/>
      <c r="S22" s="87"/>
      <c r="T22" s="88"/>
    </row>
    <row r="23" spans="6:20" ht="18.75" customHeight="1" x14ac:dyDescent="0.4">
      <c r="F23" s="101"/>
      <c r="G23" s="128">
        <f>+L18*0.061</f>
        <v>526430</v>
      </c>
      <c r="H23" s="129"/>
      <c r="I23" s="39" t="s">
        <v>4</v>
      </c>
      <c r="J23" s="109">
        <f>L18*0.026</f>
        <v>224380</v>
      </c>
      <c r="K23" s="110"/>
      <c r="L23" s="110"/>
      <c r="M23" s="111" t="s">
        <v>4</v>
      </c>
      <c r="N23" s="111"/>
      <c r="O23" s="112"/>
      <c r="P23" s="89">
        <f>R18*0.01</f>
        <v>13700</v>
      </c>
      <c r="Q23" s="90"/>
      <c r="R23" s="90"/>
      <c r="S23" s="139" t="s">
        <v>4</v>
      </c>
      <c r="T23" s="140"/>
    </row>
    <row r="24" spans="6:20" ht="18.75" customHeight="1" x14ac:dyDescent="0.4">
      <c r="F24" s="101" t="s">
        <v>15</v>
      </c>
      <c r="G24" s="167" t="s">
        <v>31</v>
      </c>
      <c r="H24" s="168"/>
      <c r="I24" s="168"/>
      <c r="J24" s="169" t="s">
        <v>29</v>
      </c>
      <c r="K24" s="170"/>
      <c r="L24" s="170"/>
      <c r="M24" s="170"/>
      <c r="N24" s="170"/>
      <c r="O24" s="171"/>
      <c r="P24" s="156" t="s">
        <v>47</v>
      </c>
      <c r="Q24" s="157"/>
      <c r="R24" s="157"/>
      <c r="S24" s="157"/>
      <c r="T24" s="158"/>
    </row>
    <row r="25" spans="6:20" ht="18.75" customHeight="1" x14ac:dyDescent="0.4">
      <c r="F25" s="101"/>
      <c r="G25" s="128">
        <f>(G18*16200)</f>
        <v>64800</v>
      </c>
      <c r="H25" s="129"/>
      <c r="I25" s="39" t="s">
        <v>4</v>
      </c>
      <c r="J25" s="109">
        <f>(G18*7000)</f>
        <v>28000</v>
      </c>
      <c r="K25" s="110"/>
      <c r="L25" s="110"/>
      <c r="M25" s="111" t="s">
        <v>4</v>
      </c>
      <c r="N25" s="111"/>
      <c r="O25" s="112"/>
      <c r="P25" s="89">
        <f>(O18*5400)</f>
        <v>5400</v>
      </c>
      <c r="Q25" s="90"/>
      <c r="R25" s="90"/>
      <c r="S25" s="139" t="s">
        <v>4</v>
      </c>
      <c r="T25" s="140"/>
    </row>
    <row r="26" spans="6:20" ht="18.75" customHeight="1" x14ac:dyDescent="0.4">
      <c r="F26" s="101" t="s">
        <v>16</v>
      </c>
      <c r="G26" s="167" t="s">
        <v>32</v>
      </c>
      <c r="H26" s="168"/>
      <c r="I26" s="168"/>
      <c r="J26" s="169" t="s">
        <v>33</v>
      </c>
      <c r="K26" s="170"/>
      <c r="L26" s="170"/>
      <c r="M26" s="170"/>
      <c r="N26" s="170"/>
      <c r="O26" s="171"/>
      <c r="P26" s="156" t="s">
        <v>48</v>
      </c>
      <c r="Q26" s="157"/>
      <c r="R26" s="157"/>
      <c r="S26" s="157"/>
      <c r="T26" s="158"/>
    </row>
    <row r="27" spans="6:20" ht="18.75" customHeight="1" x14ac:dyDescent="0.4">
      <c r="F27" s="101"/>
      <c r="G27" s="120">
        <f>IF(G18=0,0,16400)</f>
        <v>16400</v>
      </c>
      <c r="H27" s="121"/>
      <c r="I27" s="50" t="s">
        <v>4</v>
      </c>
      <c r="J27" s="116">
        <f>IF(G18=0,0,7000)</f>
        <v>7000</v>
      </c>
      <c r="K27" s="117"/>
      <c r="L27" s="117"/>
      <c r="M27" s="118" t="s">
        <v>4</v>
      </c>
      <c r="N27" s="118"/>
      <c r="O27" s="119"/>
      <c r="P27" s="89">
        <f>IF(O18=0,0,3100)</f>
        <v>3100</v>
      </c>
      <c r="Q27" s="90"/>
      <c r="R27" s="90"/>
      <c r="S27" s="41" t="s">
        <v>4</v>
      </c>
      <c r="T27" s="42"/>
    </row>
    <row r="28" spans="6:20" ht="18.75" customHeight="1" x14ac:dyDescent="0.4">
      <c r="F28" s="101" t="s">
        <v>17</v>
      </c>
      <c r="G28" s="97" t="s">
        <v>51</v>
      </c>
      <c r="H28" s="98"/>
      <c r="I28" s="98"/>
      <c r="J28" s="153" t="s">
        <v>55</v>
      </c>
      <c r="K28" s="154"/>
      <c r="L28" s="154"/>
      <c r="M28" s="154"/>
      <c r="N28" s="154"/>
      <c r="O28" s="155"/>
      <c r="P28" s="156" t="s">
        <v>49</v>
      </c>
      <c r="Q28" s="157"/>
      <c r="R28" s="157"/>
      <c r="S28" s="157"/>
      <c r="T28" s="158"/>
    </row>
    <row r="29" spans="6:20" ht="18.75" customHeight="1" x14ac:dyDescent="0.4">
      <c r="F29" s="102"/>
      <c r="G29" s="99">
        <f>MIN(G27+G25+G23,650000)</f>
        <v>607630</v>
      </c>
      <c r="H29" s="100"/>
      <c r="I29" s="53" t="s">
        <v>4</v>
      </c>
      <c r="J29" s="159">
        <f>MIN(J27+J25+J23,240000)</f>
        <v>240000</v>
      </c>
      <c r="K29" s="160"/>
      <c r="L29" s="160"/>
      <c r="M29" s="161" t="s">
        <v>4</v>
      </c>
      <c r="N29" s="161"/>
      <c r="O29" s="162"/>
      <c r="P29" s="163">
        <f>MIN(P27+P25+P23,170000)</f>
        <v>22200</v>
      </c>
      <c r="Q29" s="164"/>
      <c r="R29" s="164"/>
      <c r="S29" s="165" t="s">
        <v>4</v>
      </c>
      <c r="T29" s="166"/>
    </row>
    <row r="30" spans="6:20" ht="18.75" customHeight="1" thickBot="1" x14ac:dyDescent="0.45">
      <c r="F30" s="48" t="s">
        <v>18</v>
      </c>
      <c r="G30" s="141">
        <f>MAX(+G23+G25+G27-650000,0)</f>
        <v>0</v>
      </c>
      <c r="H30" s="142"/>
      <c r="I30" s="40" t="s">
        <v>4</v>
      </c>
      <c r="J30" s="143">
        <f>MAX(+J23+J25+J27-240000,0)</f>
        <v>19380</v>
      </c>
      <c r="K30" s="144"/>
      <c r="L30" s="144"/>
      <c r="M30" s="145" t="s">
        <v>4</v>
      </c>
      <c r="N30" s="145"/>
      <c r="O30" s="146"/>
      <c r="P30" s="147">
        <f>MAX(+P23+P25+P27-170000,0)</f>
        <v>0</v>
      </c>
      <c r="Q30" s="148"/>
      <c r="R30" s="148"/>
      <c r="S30" s="149" t="s">
        <v>4</v>
      </c>
      <c r="T30" s="150"/>
    </row>
    <row r="31" spans="6:20" ht="14.25" thickTop="1" x14ac:dyDescent="0.4"/>
    <row r="32" spans="6:20" x14ac:dyDescent="0.4"/>
    <row r="33" spans="6:20" ht="22.5" customHeight="1" x14ac:dyDescent="0.4">
      <c r="F33" s="64" t="s">
        <v>28</v>
      </c>
      <c r="G33" s="64"/>
      <c r="H33" s="64"/>
      <c r="I33" s="47">
        <f>ROUNDDOWN(G29,-2)+ROUNDDOWN(J29,-2)+ROUNDDOWN(P29,-2)</f>
        <v>869800</v>
      </c>
      <c r="J33" s="151" t="s">
        <v>4</v>
      </c>
      <c r="K33" s="152"/>
      <c r="L33" s="63" t="s">
        <v>50</v>
      </c>
      <c r="M33" s="63"/>
      <c r="N33" s="63"/>
      <c r="O33" s="63"/>
      <c r="P33" s="63"/>
      <c r="Q33" s="63"/>
      <c r="R33" s="63"/>
      <c r="S33" s="63"/>
      <c r="T33" s="63"/>
    </row>
    <row r="34" spans="6:20" ht="24" customHeight="1" x14ac:dyDescent="0.4">
      <c r="F34" s="62" t="s">
        <v>30</v>
      </c>
      <c r="G34" s="62"/>
      <c r="H34" s="62"/>
      <c r="I34" s="61"/>
      <c r="J34" s="61"/>
      <c r="K34" s="61"/>
      <c r="L34" s="63"/>
      <c r="M34" s="63"/>
      <c r="N34" s="63"/>
      <c r="O34" s="63"/>
      <c r="P34" s="63"/>
      <c r="Q34" s="63"/>
      <c r="R34" s="63"/>
      <c r="S34" s="63"/>
      <c r="T34" s="63"/>
    </row>
    <row r="35" spans="6:20" x14ac:dyDescent="0.4">
      <c r="L35" s="63"/>
      <c r="M35" s="63"/>
      <c r="N35" s="63"/>
      <c r="O35" s="63"/>
      <c r="P35" s="63"/>
      <c r="Q35" s="63"/>
      <c r="R35" s="63"/>
      <c r="S35" s="63"/>
      <c r="T35" s="63"/>
    </row>
    <row r="36" spans="6:20" x14ac:dyDescent="0.4">
      <c r="L36" s="63"/>
      <c r="M36" s="63"/>
      <c r="N36" s="63"/>
      <c r="O36" s="63"/>
      <c r="P36" s="63"/>
      <c r="Q36" s="63"/>
      <c r="R36" s="63"/>
      <c r="S36" s="63"/>
      <c r="T36" s="63"/>
    </row>
    <row r="37" spans="6:20" x14ac:dyDescent="0.4">
      <c r="L37" s="63"/>
      <c r="M37" s="63"/>
      <c r="N37" s="63"/>
      <c r="O37" s="63"/>
      <c r="P37" s="63"/>
      <c r="Q37" s="63"/>
      <c r="R37" s="63"/>
      <c r="S37" s="63"/>
      <c r="T37" s="63"/>
    </row>
    <row r="38" spans="6:20" x14ac:dyDescent="0.4">
      <c r="L38" s="63"/>
      <c r="M38" s="63"/>
      <c r="N38" s="63"/>
      <c r="O38" s="63"/>
      <c r="P38" s="63"/>
      <c r="Q38" s="63"/>
      <c r="R38" s="63"/>
      <c r="S38" s="63"/>
      <c r="T38" s="63"/>
    </row>
    <row r="39" spans="6:20" x14ac:dyDescent="0.4"/>
  </sheetData>
  <sheetProtection selectLockedCells="1"/>
  <mergeCells count="62">
    <mergeCell ref="O9:P9"/>
    <mergeCell ref="A1:U1"/>
    <mergeCell ref="O5:P5"/>
    <mergeCell ref="O6:P6"/>
    <mergeCell ref="O7:P7"/>
    <mergeCell ref="O8:P8"/>
    <mergeCell ref="O10:P10"/>
    <mergeCell ref="O11:P11"/>
    <mergeCell ref="O12:P12"/>
    <mergeCell ref="O13:P13"/>
    <mergeCell ref="O14:P14"/>
    <mergeCell ref="R16:S16"/>
    <mergeCell ref="I17:J17"/>
    <mergeCell ref="G21:I21"/>
    <mergeCell ref="J21:O21"/>
    <mergeCell ref="P21:T21"/>
    <mergeCell ref="O16:P16"/>
    <mergeCell ref="J23:L23"/>
    <mergeCell ref="M23:O23"/>
    <mergeCell ref="P23:R23"/>
    <mergeCell ref="S23:T23"/>
    <mergeCell ref="F24:F25"/>
    <mergeCell ref="G24:I24"/>
    <mergeCell ref="J24:O24"/>
    <mergeCell ref="P24:T24"/>
    <mergeCell ref="G25:H25"/>
    <mergeCell ref="J25:L25"/>
    <mergeCell ref="F22:F23"/>
    <mergeCell ref="G22:I22"/>
    <mergeCell ref="J22:O22"/>
    <mergeCell ref="P22:T22"/>
    <mergeCell ref="G23:H23"/>
    <mergeCell ref="M25:O25"/>
    <mergeCell ref="P25:R25"/>
    <mergeCell ref="S25:T25"/>
    <mergeCell ref="F26:F27"/>
    <mergeCell ref="G26:I26"/>
    <mergeCell ref="J26:O26"/>
    <mergeCell ref="P26:T26"/>
    <mergeCell ref="G27:H27"/>
    <mergeCell ref="J27:L27"/>
    <mergeCell ref="M27:O27"/>
    <mergeCell ref="P27:R27"/>
    <mergeCell ref="F28:F29"/>
    <mergeCell ref="G28:I28"/>
    <mergeCell ref="J28:O28"/>
    <mergeCell ref="P28:T28"/>
    <mergeCell ref="G29:H29"/>
    <mergeCell ref="J29:L29"/>
    <mergeCell ref="M29:O29"/>
    <mergeCell ref="P29:R29"/>
    <mergeCell ref="S29:T29"/>
    <mergeCell ref="F34:H34"/>
    <mergeCell ref="I34:K34"/>
    <mergeCell ref="G30:H30"/>
    <mergeCell ref="L33:T38"/>
    <mergeCell ref="J30:L30"/>
    <mergeCell ref="M30:O30"/>
    <mergeCell ref="P30:R30"/>
    <mergeCell ref="S30:T30"/>
    <mergeCell ref="F33:H33"/>
    <mergeCell ref="J33:K33"/>
  </mergeCells>
  <phoneticPr fontId="1"/>
  <dataValidations count="1">
    <dataValidation type="list" allowBlank="1" showInputMessage="1" showErrorMessage="1" sqref="G5:G14" xr:uid="{00000000-0002-0000-0100-000000000000}">
      <formula1>"0～39歳,40～64歳,65～74歳"</formula1>
    </dataValidation>
  </dataValidations>
  <pageMargins left="0.51181102362204722" right="0.51181102362204722" top="0.15748031496062992" bottom="0.15748031496062992" header="0.31496062992125984" footer="0.31496062992125984"/>
  <pageSetup paperSize="9" scale="85" orientation="landscape" r:id="rId1"/>
  <rowBreaks count="1" manualBreakCount="1">
    <brk id="3" max="16383" man="1"/>
  </rowBreaks>
  <colBreaks count="2" manualBreakCount="2">
    <brk id="6" max="37" man="1"/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試算表</vt:lpstr>
      <vt:lpstr>入力例</vt:lpstr>
      <vt:lpstr>試算表!Print_Area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2024-05-13T08:38:51Z</dcterms:modified>
</cp:coreProperties>
</file>